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reintegracion-my.sharepoint.com/personal/fabianportillo_reincorporacion_gov_co/Documents/PLANEACIÓN 2026/PUBLICACIÓN/"/>
    </mc:Choice>
  </mc:AlternateContent>
  <xr:revisionPtr revIDLastSave="2" documentId="13_ncr:1_{8738F93B-5083-4597-88EE-3B09729E33B0}" xr6:coauthVersionLast="47" xr6:coauthVersionMax="47" xr10:uidLastSave="{928F3546-8E1B-4395-BD8B-B8DB7188862E}"/>
  <bookViews>
    <workbookView xWindow="-120" yWindow="-120" windowWidth="20730" windowHeight="11040" xr2:uid="{32CD0816-7380-4853-B2E8-105ED0E82C4E}"/>
  </bookViews>
  <sheets>
    <sheet name="Mapa" sheetId="1" r:id="rId1"/>
  </sheets>
  <externalReferences>
    <externalReference r:id="rId2"/>
  </externalReferences>
  <definedNames>
    <definedName name="_xlnm._FilterDatabase" localSheetId="0" hidden="1">Mapa!$A$6:$AG$10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5" i="1" l="1"/>
  <c r="Q15" i="1"/>
  <c r="K15" i="1"/>
  <c r="L15" i="1" s="1"/>
  <c r="AA15" i="1" s="1"/>
  <c r="Z15" i="1" s="1"/>
  <c r="H15" i="1"/>
  <c r="M15" i="1" l="1"/>
  <c r="I15" i="1"/>
  <c r="Y15" i="1" s="1"/>
  <c r="X15" i="1" s="1"/>
  <c r="AB15" i="1" s="1"/>
  <c r="T14" i="1" l="1"/>
  <c r="Q14" i="1"/>
  <c r="K14" i="1"/>
  <c r="L14" i="1" s="1"/>
  <c r="H14" i="1"/>
  <c r="I14" i="1" s="1"/>
  <c r="M14" i="1" l="1"/>
  <c r="AA14" i="1"/>
  <c r="Z14" i="1" s="1"/>
  <c r="Y14" i="1"/>
  <c r="X14" i="1" s="1"/>
  <c r="AB14" i="1" l="1"/>
  <c r="T13" i="1" l="1"/>
  <c r="Q13" i="1"/>
  <c r="K13" i="1"/>
  <c r="L13" i="1" s="1"/>
  <c r="H13" i="1"/>
  <c r="I13" i="1" s="1"/>
  <c r="M13" i="1" l="1"/>
  <c r="AA13" i="1"/>
  <c r="Z13" i="1" s="1"/>
  <c r="Y13" i="1"/>
  <c r="X13" i="1" s="1"/>
  <c r="AB13" i="1" l="1"/>
  <c r="T12" i="1"/>
  <c r="Q12" i="1"/>
  <c r="K12" i="1"/>
  <c r="H12" i="1"/>
  <c r="I12" i="1" s="1"/>
  <c r="M12" i="1" l="1"/>
  <c r="L12" i="1"/>
  <c r="AA12" i="1" s="1"/>
  <c r="Z12" i="1" s="1"/>
  <c r="Y12" i="1"/>
  <c r="X12" i="1" s="1"/>
  <c r="AB12" i="1" l="1"/>
  <c r="T11" i="1" l="1"/>
  <c r="Q11" i="1"/>
  <c r="K11" i="1"/>
  <c r="L11" i="1" s="1"/>
  <c r="H11" i="1"/>
  <c r="M11" i="1" l="1"/>
  <c r="AA11" i="1"/>
  <c r="Z11" i="1" s="1"/>
  <c r="I11" i="1"/>
  <c r="Y11" i="1" s="1"/>
  <c r="X11" i="1" s="1"/>
  <c r="AB11" i="1" l="1"/>
  <c r="T10" i="1"/>
  <c r="Q10" i="1"/>
  <c r="K10" i="1"/>
  <c r="L10" i="1" s="1"/>
  <c r="H10" i="1"/>
  <c r="I10" i="1" s="1"/>
  <c r="AA10" i="1" l="1"/>
  <c r="Z10" i="1" s="1"/>
  <c r="M10" i="1"/>
  <c r="Y10" i="1"/>
  <c r="X10" i="1" s="1"/>
  <c r="AB10" i="1" l="1"/>
  <c r="T9" i="1"/>
  <c r="Q9" i="1"/>
  <c r="K9" i="1"/>
  <c r="L9" i="1" s="1"/>
  <c r="H9" i="1"/>
  <c r="I9" i="1" s="1"/>
  <c r="AA9" i="1" l="1"/>
  <c r="Z9" i="1" s="1"/>
  <c r="M9" i="1"/>
  <c r="Y9" i="1"/>
  <c r="X9" i="1" s="1"/>
  <c r="AB9" i="1" l="1"/>
  <c r="T8" i="1"/>
  <c r="Q8" i="1"/>
  <c r="K8" i="1"/>
  <c r="H8" i="1"/>
  <c r="I8" i="1" s="1"/>
  <c r="M8" i="1" l="1"/>
  <c r="L8" i="1"/>
  <c r="AA8" i="1" s="1"/>
  <c r="Z8" i="1" s="1"/>
  <c r="Y8" i="1"/>
  <c r="X8" i="1" s="1"/>
  <c r="T7" i="1"/>
  <c r="Q7" i="1"/>
  <c r="K7" i="1"/>
  <c r="H7" i="1"/>
  <c r="I7" i="1" s="1"/>
  <c r="AB8" i="1" l="1"/>
  <c r="M7" i="1"/>
  <c r="Y7" i="1"/>
  <c r="X7" i="1" s="1"/>
  <c r="L7" i="1"/>
  <c r="AA7" i="1" s="1"/>
  <c r="Z7" i="1" s="1"/>
  <c r="AB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 Patricia Vergara Ruiz</author>
    <author>Adriana Patricia Luque Leon</author>
  </authors>
  <commentList>
    <comment ref="B5" authorId="0" shapeId="0" xr:uid="{00D5E082-BB2A-4672-B638-CB082358A432}">
      <text>
        <r>
          <rPr>
            <sz val="9"/>
            <color indexed="81"/>
            <rFont val="Tahoma"/>
            <family val="2"/>
          </rPr>
          <t xml:space="preserve">Las consecuencias que puede ocasionar a la organización la materialización del riesgo.
Se definen los impactos como económicos, reputacionales o ambos. </t>
        </r>
      </text>
    </comment>
    <comment ref="C5" authorId="0" shapeId="0" xr:uid="{2156EE1D-15BD-4984-9DF9-D1901D277568}">
      <text>
        <r>
          <rPr>
            <sz val="9"/>
            <color indexed="81"/>
            <rFont val="Tahoma"/>
            <family val="2"/>
          </rPr>
          <t>Circunstancias o situaciones más evidentes sobre las cuales se presenta el riesgo, las mismas no constituyen la causa principal o base para que se presente el riesgo.</t>
        </r>
      </text>
    </comment>
    <comment ref="D5" authorId="0" shapeId="0" xr:uid="{A82D9313-1CA1-45CF-8BED-9D16AB31F5EC}">
      <text>
        <r>
          <rPr>
            <sz val="9"/>
            <color indexed="81"/>
            <rFont val="Tahoma"/>
            <family val="2"/>
          </rPr>
          <t>Es la causa principal o básica, corresponden a las razones por la cuales se puede presentar el riesgo, son la base para la definición de controles en la etapa de valoración del riesgo.</t>
        </r>
      </text>
    </comment>
    <comment ref="E5" authorId="0" shapeId="0" xr:uid="{9869FF67-67C8-48B9-97EB-6143CA6552D1}">
      <text>
        <r>
          <rPr>
            <sz val="9"/>
            <color indexed="81"/>
            <rFont val="Tahoma"/>
            <family val="2"/>
          </rPr>
          <t>Inicia con la frase POSIBILIDAD DE…lo que puede ocurrir (qué + cómo) y el porqué o causa raiz</t>
        </r>
      </text>
    </comment>
    <comment ref="F5" authorId="0" shapeId="0" xr:uid="{BA843CA0-CD8A-4DD6-BA38-752E51310A07}">
      <text>
        <r>
          <rPr>
            <sz val="9"/>
            <color indexed="81"/>
            <rFont val="Tahoma"/>
            <family val="2"/>
          </rPr>
          <t>Agrupación de los riesgos identificados en categorías. Ver tabla Clasif_Riesgo</t>
        </r>
      </text>
    </comment>
    <comment ref="G5" authorId="1" shapeId="0" xr:uid="{3FAA5C17-985D-4C65-A167-C762CCB51643}">
      <text>
        <r>
          <rPr>
            <sz val="9"/>
            <color indexed="81"/>
            <rFont val="Tahoma"/>
            <family val="2"/>
          </rPr>
          <t>Registrar el número de veces que se realiza la actividad al año</t>
        </r>
      </text>
    </comment>
    <comment ref="O5" authorId="0" shapeId="0" xr:uid="{4E294430-661C-49E3-A884-A8EA2728C391}">
      <text>
        <r>
          <rPr>
            <sz val="9"/>
            <color indexed="81"/>
            <rFont val="Tahoma"/>
            <family val="2"/>
          </rPr>
          <t>Responsable (cargo del servidor que ejecuta el control o sistema que lo realiza) + Acción (lo que debe realizar como parte del control) + Complemento (detalles que permiten identificar claramente el objeto del control) + acción por desviación + evidencia del control.</t>
        </r>
      </text>
    </comment>
    <comment ref="R6" authorId="0" shapeId="0" xr:uid="{6F830708-9E99-4078-9F75-15806A697149}">
      <text>
        <r>
          <rPr>
            <b/>
            <sz val="9"/>
            <color indexed="81"/>
            <rFont val="Tahoma"/>
            <family val="2"/>
          </rPr>
          <t>Preventivos:</t>
        </r>
        <r>
          <rPr>
            <sz val="9"/>
            <color indexed="81"/>
            <rFont val="Tahoma"/>
            <family val="2"/>
          </rPr>
          <t xml:space="preserve"> Va a las causas del riesgo Atacan la probabilidad de ocurrencia del riesgo 
</t>
        </r>
        <r>
          <rPr>
            <b/>
            <sz val="9"/>
            <color indexed="81"/>
            <rFont val="Tahoma"/>
            <family val="2"/>
          </rPr>
          <t>Detectivos</t>
        </r>
        <r>
          <rPr>
            <sz val="9"/>
            <color indexed="81"/>
            <rFont val="Tahoma"/>
            <family val="2"/>
          </rPr>
          <t xml:space="preserve">: Detecta que algo ocurre. Atacan la probabilidad de ocurrencia del riesgo 
</t>
        </r>
        <r>
          <rPr>
            <b/>
            <sz val="9"/>
            <color indexed="81"/>
            <rFont val="Tahoma"/>
            <family val="2"/>
          </rPr>
          <t>Correctivos:</t>
        </r>
        <r>
          <rPr>
            <sz val="9"/>
            <color indexed="81"/>
            <rFont val="Tahoma"/>
            <family val="2"/>
          </rPr>
          <t xml:space="preserve"> Atacan el impacto frente a la materialización del riesgo</t>
        </r>
      </text>
    </comment>
  </commentList>
</comments>
</file>

<file path=xl/sharedStrings.xml><?xml version="1.0" encoding="utf-8"?>
<sst xmlns="http://schemas.openxmlformats.org/spreadsheetml/2006/main" count="194" uniqueCount="122">
  <si>
    <t>Identificación del riesgo</t>
  </si>
  <si>
    <t>Análisis del riesgo inherente</t>
  </si>
  <si>
    <t>Evaluación del riesgo - Valoración de los controles</t>
  </si>
  <si>
    <t>Evaluación del riesgo - Nivel del riesgo residual</t>
  </si>
  <si>
    <t>Plan de Acción</t>
  </si>
  <si>
    <t>Proceso</t>
  </si>
  <si>
    <t>Impacto
(Que?)</t>
  </si>
  <si>
    <t>Causa Inmediata
(Cómo?)</t>
  </si>
  <si>
    <t>Causa Raíz
(Porqué?)</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</si>
  <si>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</si>
  <si>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</si>
  <si>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</si>
  <si>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</si>
  <si>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</si>
  <si>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</si>
  <si>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</si>
  <si>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</si>
  <si>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</si>
  <si>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
(incluir la descripción de la evidencia y acción por la desviación del control)</t>
  </si>
  <si>
    <t>Afectación</t>
  </si>
  <si>
    <t>Atributos</t>
  </si>
  <si>
    <t>Probabilidad Residual Final</t>
  </si>
  <si>
    <t>Impacto Residual Final</t>
  </si>
  <si>
    <t>Zona de Riesgo Final</t>
  </si>
  <si>
    <t>Tratamiento</t>
  </si>
  <si>
    <t>Responsable de la Actividad</t>
  </si>
  <si>
    <t>Fecha Inicio</t>
  </si>
  <si>
    <t>Fecha Fin</t>
  </si>
  <si>
    <t>Responsable del Control</t>
  </si>
  <si>
    <t>Tipo</t>
  </si>
  <si>
    <t>Implementación</t>
  </si>
  <si>
    <t>Calificación</t>
  </si>
  <si>
    <t>Documentación</t>
  </si>
  <si>
    <t>Frecuencia</t>
  </si>
  <si>
    <t>Evidencia</t>
  </si>
  <si>
    <t>Gestión de Adquisición de Bienes y Servicios</t>
  </si>
  <si>
    <t>Económico y reputacional</t>
  </si>
  <si>
    <t>Favorecimiento a terceros</t>
  </si>
  <si>
    <t>Incumplimiento de las normas y lineamientos en materia de contratación en las etapas precontractual y contractual</t>
  </si>
  <si>
    <t>Posibilidad de pérdida económica y reputacional por favorecimiento a terceros a causa de Incumplimiento de las normas y lineamientos en materia de contratación en las etapas precontractual y contractual</t>
  </si>
  <si>
    <t>Ejecución y Administración de Procesos</t>
  </si>
  <si>
    <t xml:space="preserve">Entre 10 y 50 SMLMV </t>
  </si>
  <si>
    <t>Los profesionales del Grupo de Gestión Contractual revisan que las condiciones de las diferentes etapas de la gestión contractual estén acordes con la necesidad y la naturaleza de cada contrato o convenio y de acuerdo con lo establecido en la ley, el BS-M-01 Manual de contratación y supervisión e interventoría, después el profesional designado revisa que se cumplan las condiciones de la solicitud contractual acorde con la normativa vigente, finalmente el asesor del Grupo de Gestión Contractual valida y aprueba la solicitud del contrato o convenio, la periodicidad estará condicionada a las solicitudes que se reciben. En caso de encontrar inconsistencias u omisiones, se comunica al solicitante para que cumpla con las condiciones de acuerdo con la modalidad de selección del proceso. Evidencias: Correos electrónicos o memorandos.</t>
  </si>
  <si>
    <t>Asesor del Grupo de Gestión Contractual</t>
  </si>
  <si>
    <t>Preventivo</t>
  </si>
  <si>
    <t>Manual</t>
  </si>
  <si>
    <t>Documentado</t>
  </si>
  <si>
    <t>Diaria</t>
  </si>
  <si>
    <t>Con registro</t>
  </si>
  <si>
    <t>Reducir (mitigar)</t>
  </si>
  <si>
    <t>Verificar el cumplimiento de la normativa vigente durante las etapas de la gestión contractual de acuerdo con los lineamientos definidos en el BS-M-01 Manual de contratación y supervisión e interventoría. Evidencia: Correo electrónico institucional o memorando.</t>
  </si>
  <si>
    <t>JUAN PABLO RENDÓN GARCÍA
Asesor del Grupo de Gestión Contractual</t>
  </si>
  <si>
    <t>Evaluación, control y mejoramiento</t>
  </si>
  <si>
    <t xml:space="preserve"> desviación u omisión de hallazgos en los resultados de las auditorias ejecutadas</t>
  </si>
  <si>
    <t xml:space="preserve">  dádivas o beneficios recibidos, para favorecer en nombre propio o de un tercero.</t>
  </si>
  <si>
    <t>Posibilidad de pérdida económica y reputacional por desviación u omisión de hallazgos en los resultados de las auditorias ejecutadas a causa de   dádivas o beneficios recibidos, para favorecer en nombre propio o de un tercero.</t>
  </si>
  <si>
    <t xml:space="preserve">Entre 50 y 100 SMLMV </t>
  </si>
  <si>
    <t>El (la )Asesor(a) del Grupo de Control Interno de Gestión revisa cada trabajo de auditoría mediante reuniones de avance en donde se verifica que se esté cumpliendo el Plan de cada Auditoría y, adicionalmente, se hace verificación de los hallazgos encontrados, conforme lo establecido en el EM-M-01 Manual de Auditoría Interna. En el caso que del resultado de la verificación se evidencien incumplimientos en el plan de cada auditoría y/u observaciones en el trabajo de auditoría se debe dejar documentado lo evidenciado y las acciones de mejora a realizar para su seguimiento. Evidencia: Correos electrónicos, Papeles de trabajo o Informes con comentarios</t>
  </si>
  <si>
    <t>Asesora del Grupo de Control Interno de Gestión</t>
  </si>
  <si>
    <t>Detectivo</t>
  </si>
  <si>
    <t xml:space="preserve">Validación mensual del avance del Plan Anual de Auditoría y las actividades de supervisión ejecutadas sobre cada trabajo en las etapas de planificación, desempeño y comunicación de resultados. Evidencia: Notificaciones al equipo auditor de los trabajos asignados con los correspondientes cronogramas para su ejecución. </t>
  </si>
  <si>
    <t>CARMEN ELENA BERNAL ANDRADE
Asesora del Grupo de Control Interno de Gestión</t>
  </si>
  <si>
    <t>Gestión Administrativa</t>
  </si>
  <si>
    <t xml:space="preserve"> registros irregulares en el sistema de inventarios durante el ingreso, y baja de bienes</t>
  </si>
  <si>
    <t>errores en el registro de la informacion en el sistema, para el beneficio propio o de un tercero</t>
  </si>
  <si>
    <t>Posibilidad de pérdida económica y reputacional por registros irregulares en el sistema de inventarios durante el ingreso, y baja de bienes a causa de errores en el registro de la informacion en el sistema, para el beneficio propio o de un tercero</t>
  </si>
  <si>
    <t>El profesional designado del Grupo de Almacén e Inventarios verificar y registra la documencion de ingreso y bajas de bienes al momento de la operación, validando cantidades y estados contra la orden aprobada.</t>
  </si>
  <si>
    <t>Profesional designado del Grupo de Almacén e Inventarios</t>
  </si>
  <si>
    <t>Mensual</t>
  </si>
  <si>
    <t>Realizar seguimiento a los movimientos del sistema en el cuadro de Control de Bajas e Ingresos, en el que se registren todas las solicitudes, documentos soporte, aprobaciones y el estado de los procesos de baja , para asegurar seguimiento, trazabilidad y oportunidad del registro en el sistema. Evidencia: Cuadro de control de Bajas e Ingresos</t>
  </si>
  <si>
    <t>JOHN JAIRO HURTADO CUBILLOS
Coordinador del Grupo de Almacén e Inventarios</t>
  </si>
  <si>
    <t>Gestión Documental</t>
  </si>
  <si>
    <t>Por uso indebido de la información en cualquier tipo documental ya sea físico o digital para beneficio particular o de un tercero, que afecta la confidencialidad, disponibilidad, integridad e integralidad de la misma</t>
  </si>
  <si>
    <t>a casusa de alteración, acceso no autorizado o tratamiento inadecuado de documentos y/o expedientes</t>
  </si>
  <si>
    <t xml:space="preserve">Posibilidad de pérdida económica y reputacional Por uso indebido de la información en cualquier tipo documental ya sea físico o digital para beneficio particular o de un tercero, que afecta la confidencialidad, disponibilidad, integridad e integralidad de la misma.  a casusa de alteración, acceso no autorizado o tratamiento inadecuado de documentos y/o expedientes. </t>
  </si>
  <si>
    <t>El técnico del Grupo de Gestión Documental implementa el procedimiento de consulta y préstamo documental (GD-P-06), cada vez que reciba una solicitud, aplicando las condiciones de acceso y restricciones definidas en el repositorio electrónico correspondiente. Se llevará la trazabilidad de los registros de cada solicitud en caso de detectar posibles casos de difusión, alteración o uso indebido de la información. El acceso a documentos en original requerirá autorización del Coordinador del Grupo de Gestión Documental y y su consulta se realizará en la ubicación donde se encuentre el expediente. En caso de pérdida del expediente, el solicitante deberá presentar la denuncia correspondiente ante la Fiscalía General de la Nación (FGN) y se informará a las dependencias establecidas en el procedimiento; la reconstrucción del expediente se efectuará según los lineamientos internos y la normatividad archivística vigente.  Evidencia: Informe trimestral del total de solicitudes tramitadas y registro en la matriz de seguimiento al préstamo documental.</t>
  </si>
  <si>
    <t>Técnico administrativo del Grupo de Gestión Documental</t>
  </si>
  <si>
    <t>Trimestral</t>
  </si>
  <si>
    <t xml:space="preserve">El técnico designado por el Grupo de Gestión Documental realizará la verificación de las solicitudes de consulta y préstamo de información conforme al Procedimiento de Consulta y Préstamo Documental GD-P-06 e instrumentos asociados. Como parte del proceso, se comunicará a los solicitantes cuando sea necesario cumplir con los requerimientos establecidos para facilitar la consulta y/o el préstamo; así mismo, llevará el control y la trazabilidad de cada solicitud mediante la matriz de seguimiento, diligenciando cada uno de los campos requeridos. Evidencia: Informe trimestral del total de solicitudes tramitadas y registro en la matriz de seguimiento al préstamo documental.
</t>
  </si>
  <si>
    <t>NANCY PATRICIA RODRÍGUEZ RODRÍGUEZ 
Técnico administrativo del Grupo de Gestión Documental</t>
  </si>
  <si>
    <t>Gestión Financiera</t>
  </si>
  <si>
    <t>corrupción</t>
  </si>
  <si>
    <t xml:space="preserve"> la generación de pagos que conlleven a giros errados para la apropiación indebida de recursos públicos en favor de terceros o en beneficio propio</t>
  </si>
  <si>
    <t>Posibilidad de pérdida económica y reputacional por corrupcion a causa de  la generación de pagos que conlleven a giros errados para la apropiación indebida de recursos públicos en favor de terceros o en beneficio propio</t>
  </si>
  <si>
    <t xml:space="preserve">Mayor a 500 SMLMV </t>
  </si>
  <si>
    <t>La Subdirectora Financiera realiza reuniones mensuales con coordinadores (as) de grupo, con el fin de evaluar los posibles pagos errados que se identifiquen dentro del periodo de estudio para determinar si corresponden a un hecho de corrupción. En caso de comprobarse que la ocurrencia de un pago errado obedecio a actuaciones en beneficio propio o de un tercero, se notificara mediante comunicacion oficial al grupo de Control Interno Disciplinario para que se adelante la investigacion respectiva, Evidencia: Actas de Reunión.</t>
  </si>
  <si>
    <t>Sudirectora Financiera</t>
  </si>
  <si>
    <t>Correctivo</t>
  </si>
  <si>
    <t>Realizar reuniones mensuales con coordinadores (as) de grupo, con el fin de evaluar los posibles pagos errados que se identifiquen dentro del periodo de estudio para determinar si corresponden a un hecho de corrupción Evidencia: Actas de Reunión.</t>
  </si>
  <si>
    <t>NOHRA FERNANDA CASTANEDA RUEDA
Técnico administrativo Subdirección Financiera</t>
  </si>
  <si>
    <t xml:space="preserve"> eventual desviación de recursos económicos asignados a la población beneficiaria para la implementación de capital semilla, Proyecto Reincorporación Económica y Beneficio de Insercion Económica, Beneficio económico de sometimiento</t>
  </si>
  <si>
    <t xml:space="preserve">un colaborador del Grupo Territorial realice acuerdos con los proveedores para el favorecimiento propio o de un tercero. </t>
  </si>
  <si>
    <t xml:space="preserve">Posibilidad de pérdida económica y reputacional por eventual desviación de recursos económicos asignados a la población beneficiaria para la implementación de capital semilla, Proyecto Reincorporación Económica y Beneficio de Insercion Económica, Beneficio económico de sometimiento a causa de un colaborador del Grupo Territorial realice acuerdos con los proveedores para el favorecimiento propio o de un tercero. </t>
  </si>
  <si>
    <t xml:space="preserve">Afectación menor a 10 SMLMV </t>
  </si>
  <si>
    <t>El profesional designado del grupo de sostenibilidad económica de manera mensual  revisa los documentos radicados de capital semilla, Proyecto de Reincorporación Económica, Beneficio de Insercion Económica y Beneficio económico de sometimiento radicados en el mes, tales como el formatos de aceptación y aprobación (con firma del Coodinador del Grupo Territorial, Profesional designado y participante del proceso), copia del contrato de compraventa firmado por el participante del proceso y proveedor, cotización de bienes, RUT y vigencia de la matricula mercantil activa (Si aplica). Si se ecuentra alguna incosistencia en los documentos, se realiza el rechazo del proyecto para ajustes en el Grupo Territorial. Evidencia: Matriz de Excel descargada de SIRR que soporta la Revisión y cumplimiento de los documentos.</t>
  </si>
  <si>
    <t>Coordinador Grupo de Sostenibilidad Económica</t>
  </si>
  <si>
    <t>El Profesional Designado del equipo de Sostenibilidad Económica de manera mensual, realiza la revisión de los documentos radicados de capital semilla, Proyecto de Reincorporación Económica, Beneficio de Insercion Económica y Beneficio económico de sometimiento radicados en el mes, tales como el formatos de aceptación y aprobación (con firma del Coodinador del Grupo Territorial, Profesional designado y participante del proceso), copia del contrato de compraventa firmado por el participante del proceso y proveedor, cotización de bienes, RUT y vigencia de la matricula mercantil activa (Si aplica).
Evidencia: Matriz de Excel descargada de SIRR que soporta la revision y cumplimiento de los documentos.</t>
  </si>
  <si>
    <t>RANDY SÁNCHEZ
Coordinador Grupo de Sostenibilidad Económica</t>
  </si>
  <si>
    <t>Seguimiento</t>
  </si>
  <si>
    <t xml:space="preserve"> la entrega de beneficios económicos a los participantes de los programas de Reincorporación, Reintegración, Justicia y Paz, Atención Diferencial y comparecientes que no cumplen con los requisitos</t>
  </si>
  <si>
    <t xml:space="preserve"> el registro de cumplimiento de actividades y seguimientos que no se llevaron a cabo, para el favorecimiento propio o de un tercero</t>
  </si>
  <si>
    <t>Posibilidad de pérdida económica y reputacional por la entrega de beneficios económicos a los participantes de los programas de Reincorporación, Reintegración, Justicia y Paz, Atención Diferencial y comparecientes que no cumplen con los requisitos a causa de  el registro de cumplimiento de actividades y seguimientos que no se llevaron a cabo, para el favorecimiento propio o de un tercero</t>
  </si>
  <si>
    <t>El coordinador del Grupo de Beneficios Económicos revisa y valida mensualmente los diferentes requisitos para el acceso a los beneficios y apoyos económicos de los diferentes programas liderados por la ARN. En caso de evidenciar beneficiarios que no cumplen con la totalidad de requisitos se excluyen de la base de beneficiarios. Evidencia: Memorandos con base de datos con beneficiarios que cumplen los requisitos para el acceso a los beneficios y apoyos económicos.</t>
  </si>
  <si>
    <t>Coordinador Grupo de Beneficios Económicos</t>
  </si>
  <si>
    <t>El profesional designado de Grupo de Beneficios Económicos de la Subdirección de Seguimiento de manera trimestral revisa los desembolsos realizados en cada trimestre de la vigencia, en los procesos y programas liderados por la ARN con el fin de generar un informe resultado de la revision realizada. Si en la revision se encuentran casos en los cuales se evidencia la posibilidad de un posible desembolso sin el cumplimiento de requisitos, se realiza mesa de trabajo con Subdirección Territorial, Subdirección Financiera y Subdirección de seguimiento para establecer acciones correctivas.</t>
  </si>
  <si>
    <t>JORGE ANDRÉS MONTOYA
Coordinador Grupo de Beneficios Económicos</t>
  </si>
  <si>
    <t>Gestión del Talento Humano</t>
  </si>
  <si>
    <t xml:space="preserve"> vinculación de personal que no cumplen los requisitos establecidos en el Manual de Funciones y Competencias Laborales, 
</t>
  </si>
  <si>
    <t>la manipulación o uso indebido del poder de decisión para intervenir en los procesos de selección y vinculación, con el propósito de obtener beneficios particulares o favorecer a terceros, vulnerando los principios de meritocracia y transparencia en la gestión pública.</t>
  </si>
  <si>
    <t>Posibilidad de pérdida económica y reputacional por vinculación de personal que no cumplen los requisitos establecidos en el Manual de Funciones y Competencias Laborales, 
 a causa de la manipulación o uso indebido del poder de decisión para intervenir en los procesos de selección y vinculación, con el propósito de obtener beneficios particulares o favorecer a terceros, vulnerando los principios de meritocracia y transparencia en la gestión pública.</t>
  </si>
  <si>
    <t xml:space="preserve">Entre 100 y 500 SMLMV </t>
  </si>
  <si>
    <t xml:space="preserve">El profesional designado por el  ( la) Asesor (a ) de Talento Humano verifica cada vez reciba una solicitud, el cumplimiento total de los requisitos mediante el diligenciamiento del formato TH-F-31 Estudio de Requisitos de Nombramiento, en el cual se deja constancia de la revisión de experiencia laboral, formación y antecedentes judiciales. Este formato hará parte de la historia laboral del funcionario y será validado por el profesional designado.En el caso de requerir ajustes y/o aclaraciones frente a la documentación aportada por el aspirante se informa al candidato de las inconsistencia presentada y se solicita la corrección de la misma. Si definitivamente el aspirante no cumple con los requisitos mínimos establecidos en el Manual de Funciones se da por finalizada el procedimiento y se informa a la dependencia solicitante a través de correo eléctronico.  Evidencia:  formato TH-F-31 Estudio de Requisitos de Nombramiento diligenciado y correo eléctronico. </t>
  </si>
  <si>
    <t>Asesor(a) de Talento Humano</t>
  </si>
  <si>
    <t xml:space="preserve">El profesional designado por el/la Asesor(a) de Talento Humano realiza seguimiento al cumplimiento de los requisitos de vinculación y deja constancia en el formato TH-F-31 Estudio de Requisitos de Nombramiento, e informa oportunamente al aspirante en caso de presentarse inconsistencias para que sean subsanadas. Evidencia:  formato TH-F-31 Estudio de Requisitos de Nombramiento diligenciado y correo eléctronico. </t>
  </si>
  <si>
    <t>ESTHER LUZ VARGAS CALDERÓN
Coordinadora del Grupo Administración del  Talento Humano</t>
  </si>
  <si>
    <t>conflicto de interés no declarado y/o declarado, pero no gestionado y/o declarado y no aceptado</t>
  </si>
  <si>
    <t>decisiones administrativas en procesos de selección, contratación y evaluación , afectando la objetividad y transparencia en la gestión institucional</t>
  </si>
  <si>
    <t>Posibilidad de pérdida económica y reputacional porconflicto de interés no declarado y/o declarado, pero no gestionado y/o declarado y no aceptado a causa de decisiones administrativas en procesos de selección, contratación y evaluación , afectando la objetividad y transparencia en la gestión institucional</t>
  </si>
  <si>
    <t>El profesional designado por el ( la ) Asesor ( a) de Talento Humano en articulación con la Secretaría General, realiza mesas de trabajo para revisar los posibles casos de conflictos de interés que puedan presentarse, evidenciando las situaciones detectadas, el seguimiento a los compromisos y las actuaciones que deben cumplirse en materia disciplinaria en cada uno de los procesos. En caso de identificarse un caso de posible conflicto de interés que no haya sido declarado oportunamente, se deben tomar las acciones correspondientes de acuerdo con lo definido en el Instructivo para la identificación y declaración de conflictos de interés.Evidencia : Informe de Desviaciones frente al Código de Integridad y Conflicto de Interés y actas mesas de trabajo.</t>
  </si>
  <si>
    <t>El profesional designado por el(la) Asesor(a) de Talento Humano, en articulación con la Secretaría General, realiza el seguimiento a las mesas de trabajo con el fin de verificar los posibles casos de conflicto de interés que puedan presentarse.Evidencia : Informe de Desviaciones frente al Código de Integridad y Conflicto de Interés y actas mesas de trabajo.</t>
  </si>
  <si>
    <t>MAPA DE RIESGOS PARA LA INTEGRIDAD PÚBLICA 2026</t>
  </si>
  <si>
    <r>
      <rPr>
        <b/>
        <sz val="11"/>
        <rFont val="Aptos Narrow"/>
        <family val="2"/>
        <scheme val="minor"/>
      </rPr>
      <t xml:space="preserve">Fecha Elaboración: </t>
    </r>
    <r>
      <rPr>
        <sz val="11"/>
        <rFont val="Aptos Narrow"/>
        <family val="2"/>
        <scheme val="minor"/>
      </rPr>
      <t xml:space="preserve">
24-12-2025
</t>
    </r>
    <r>
      <rPr>
        <b/>
        <sz val="11"/>
        <rFont val="Aptos Narrow"/>
        <family val="2"/>
        <scheme val="minor"/>
      </rPr>
      <t>Versión 1 - Consulta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</si>
</sst>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1"/>
      <color theme="1"/>
      <name val="Aptos Narrow"/>
      <family val="2"/>
      <scheme val="minor"/>
    </font>
    <font>
      <sz val="11"/>
      <color theme="1"/>
      <name val="Aptos Narrow"/>
      <family val="2"/>
      <scheme val="minor"/>
    </font>
    <font>
      <b/>
      <sz val="10"/>
      <name val="Aptos Narrow"/>
      <family val="2"/>
      <scheme val="minor"/>
    </font>
    <font>
      <sz val="10"/>
      <name val="Aptos Narrow"/>
      <family val="2"/>
      <scheme val="minor"/>
    </font>
    <font>
      <b/>
      <sz val="10"/>
      <color theme="1"/>
      <name val="Aptos Narrow"/>
      <family val="2"/>
      <scheme val="minor"/>
    </font>
    <font>
      <sz val="10"/>
      <color rgb="FF000000"/>
      <name val="Aptos Narrow"/>
      <family val="2"/>
      <scheme val="minor"/>
    </font>
    <font>
      <sz val="9"/>
      <color indexed="81"/>
      <name val="Tahoma"/>
      <family val="2"/>
    </font>
    <font>
      <b/>
      <sz val="9"/>
      <color indexed="81"/>
      <name val="Tahoma"/>
      <family val="2"/>
    </font>
    <font>
      <sz val="10"/>
      <color theme="1"/>
      <name val="Aptos Narrow"/>
      <family val="2"/>
      <scheme val="minor"/>
    </font>
    <font>
      <b/>
      <sz val="12"/>
      <name val="Aptos Narrow"/>
      <family val="2"/>
      <scheme val="minor"/>
    </font>
    <font>
      <sz val="10"/>
      <name val="Arial"/>
      <family val="2"/>
    </font>
    <font>
      <sz val="11"/>
      <name val="Aptos Narrow"/>
      <family val="2"/>
      <scheme val="minor"/>
    </font>
    <font>
      <b/>
      <sz val="11"/>
      <name val="Aptos Narrow"/>
      <family val="2"/>
      <scheme val="minor"/>
    </font>
    <font>
      <b/>
      <sz val="24"/>
      <color rgb="FF000000"/>
      <name val="Aptos Narrow"/>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3">
    <xf numFmtId="0" fontId="0" fillId="0" borderId="0"/>
    <xf numFmtId="9" fontId="1" fillId="0" borderId="0" applyFont="0" applyFill="0" applyBorder="0" applyAlignment="0" applyProtection="0"/>
    <xf numFmtId="0" fontId="10" fillId="0" borderId="0"/>
  </cellStyleXfs>
  <cellXfs count="51">
    <xf numFmtId="0" fontId="0" fillId="0" borderId="0" xfId="0"/>
    <xf numFmtId="0" fontId="3" fillId="0" borderId="0" xfId="0" applyFont="1" applyAlignment="1">
      <alignment vertical="center" wrapText="1"/>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hidden="1"/>
    </xf>
    <xf numFmtId="9" fontId="3" fillId="0" borderId="1" xfId="0" applyNumberFormat="1"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textRotation="90" wrapText="1"/>
      <protection locked="0"/>
    </xf>
    <xf numFmtId="0" fontId="3" fillId="0" borderId="1" xfId="0" applyFont="1" applyBorder="1" applyAlignment="1">
      <alignment horizontal="center" vertical="center" wrapText="1"/>
    </xf>
    <xf numFmtId="0" fontId="2" fillId="0" borderId="1" xfId="0" applyFont="1" applyBorder="1" applyAlignment="1" applyProtection="1">
      <alignment horizontal="center" vertical="center" textRotation="90" wrapText="1"/>
      <protection hidden="1"/>
    </xf>
    <xf numFmtId="9" fontId="3" fillId="0" borderId="1" xfId="1"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0" xfId="0" applyFont="1" applyAlignment="1">
      <alignment horizontal="center" vertical="center" wrapText="1"/>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textRotation="90" wrapText="1"/>
      <protection locked="0"/>
    </xf>
    <xf numFmtId="9" fontId="3" fillId="0" borderId="0" xfId="1" applyFont="1" applyAlignment="1">
      <alignment horizontal="center" vertical="center" wrapText="1"/>
    </xf>
    <xf numFmtId="9" fontId="3" fillId="0" borderId="0" xfId="1" applyFont="1" applyAlignment="1">
      <alignment vertical="center" wrapText="1"/>
    </xf>
    <xf numFmtId="0" fontId="3" fillId="0" borderId="0" xfId="0" applyFont="1" applyAlignment="1">
      <alignment horizontal="center" vertical="center" textRotation="90" wrapText="1"/>
    </xf>
    <xf numFmtId="0" fontId="5" fillId="0" borderId="1" xfId="0" applyFont="1" applyBorder="1" applyAlignment="1" applyProtection="1">
      <alignment vertical="center" wrapText="1"/>
      <protection locked="0"/>
    </xf>
    <xf numFmtId="0" fontId="2" fillId="0" borderId="1" xfId="0" applyFont="1" applyBorder="1" applyAlignment="1" applyProtection="1">
      <alignment horizontal="center" vertical="center" textRotation="90" wrapText="1"/>
      <protection locked="0"/>
    </xf>
    <xf numFmtId="0" fontId="2" fillId="0" borderId="0" xfId="0" applyFont="1" applyAlignment="1" applyProtection="1">
      <alignment vertical="center" wrapText="1"/>
      <protection locked="0"/>
    </xf>
    <xf numFmtId="0" fontId="2" fillId="0" borderId="0" xfId="0" applyFont="1" applyAlignment="1">
      <alignment vertical="center" wrapText="1"/>
    </xf>
    <xf numFmtId="164" fontId="3" fillId="2" borderId="1" xfId="0" applyNumberFormat="1" applyFont="1" applyFill="1" applyBorder="1" applyAlignment="1">
      <alignment horizontal="center" vertical="center" wrapText="1" readingOrder="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textRotation="90" wrapText="1"/>
    </xf>
    <xf numFmtId="0" fontId="9" fillId="0" borderId="1" xfId="0" applyFont="1" applyBorder="1" applyAlignment="1" applyProtection="1">
      <alignment horizontal="center" vertical="center" textRotation="90" wrapText="1"/>
      <protection locked="0"/>
    </xf>
    <xf numFmtId="0" fontId="9" fillId="0" borderId="1" xfId="0" applyFont="1" applyBorder="1" applyAlignment="1" applyProtection="1">
      <alignment horizontal="center" vertical="center" wrapText="1"/>
      <protection locked="0"/>
    </xf>
    <xf numFmtId="0" fontId="8" fillId="0" borderId="1" xfId="0" applyFont="1" applyBorder="1" applyAlignment="1">
      <alignment vertical="center" wrapText="1"/>
    </xf>
    <xf numFmtId="0" fontId="11" fillId="0" borderId="0" xfId="0" applyFont="1" applyAlignment="1">
      <alignment vertical="center"/>
    </xf>
    <xf numFmtId="0" fontId="11" fillId="2" borderId="0" xfId="0" applyFont="1" applyFill="1" applyAlignment="1">
      <alignment vertical="center"/>
    </xf>
    <xf numFmtId="0" fontId="12" fillId="2" borderId="0" xfId="0" applyFont="1" applyFill="1" applyAlignment="1">
      <alignment horizontal="center" vertical="center"/>
    </xf>
    <xf numFmtId="0" fontId="12" fillId="2" borderId="4" xfId="0" applyFont="1" applyFill="1" applyBorder="1" applyAlignment="1">
      <alignment horizontal="left" vertical="center" wrapText="1"/>
    </xf>
    <xf numFmtId="0" fontId="11" fillId="2" borderId="5" xfId="0" applyFont="1" applyFill="1" applyBorder="1" applyAlignment="1" applyProtection="1">
      <alignment horizontal="left" vertical="center" wrapText="1"/>
      <protection locked="0"/>
    </xf>
    <xf numFmtId="0" fontId="11" fillId="2" borderId="0" xfId="0" applyFont="1" applyFill="1" applyAlignment="1">
      <alignment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textRotation="90" wrapText="1"/>
    </xf>
    <xf numFmtId="9" fontId="9" fillId="0" borderId="1" xfId="1" applyFont="1" applyFill="1" applyBorder="1" applyAlignment="1">
      <alignment horizontal="center" vertical="center" textRotation="90" wrapText="1"/>
    </xf>
    <xf numFmtId="0" fontId="9" fillId="0" borderId="1" xfId="0" applyFont="1" applyBorder="1" applyAlignment="1" applyProtection="1">
      <alignment horizontal="center" vertical="center" textRotation="90" wrapText="1"/>
      <protection locked="0"/>
    </xf>
    <xf numFmtId="0" fontId="9" fillId="0" borderId="1" xfId="0" applyFont="1" applyBorder="1" applyAlignment="1">
      <alignment horizontal="center" vertical="center" wrapText="1"/>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3" xfId="0" applyFont="1" applyFill="1" applyBorder="1" applyAlignment="1">
      <alignment horizontal="center" vertical="center"/>
    </xf>
  </cellXfs>
  <cellStyles count="3">
    <cellStyle name="Normal" xfId="0" builtinId="0"/>
    <cellStyle name="Normal 2" xfId="2" xr:uid="{6D8900EF-C25D-45E4-B350-0D433FB940F2}"/>
    <cellStyle name="Porcentaje" xfId="1" builtinId="5"/>
  </cellStyles>
  <dxfs count="27">
    <dxf>
      <fill>
        <patternFill>
          <bgColor rgb="FFFFAE37"/>
        </patternFill>
      </fill>
    </dxf>
    <dxf>
      <fill>
        <patternFill>
          <bgColor rgb="FFFFFF66"/>
        </patternFill>
      </fill>
    </dxf>
    <dxf>
      <fill>
        <patternFill>
          <bgColor rgb="FFFF4F4F"/>
        </patternFill>
      </fill>
    </dxf>
    <dxf>
      <fill>
        <patternFill>
          <bgColor rgb="FFFFFF66"/>
        </patternFill>
      </fill>
    </dxf>
    <dxf>
      <fill>
        <patternFill>
          <bgColor rgb="FFFFB343"/>
        </patternFill>
      </fill>
    </dxf>
    <dxf>
      <fill>
        <patternFill>
          <bgColor rgb="FFFF5353"/>
        </patternFill>
      </fill>
    </dxf>
    <dxf>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89CC40"/>
        </patternFill>
      </fill>
    </dxf>
    <dxf>
      <fill>
        <patternFill>
          <bgColor rgb="FFFFFF47"/>
        </patternFill>
      </fill>
    </dxf>
    <dxf>
      <fill>
        <patternFill>
          <bgColor rgb="FFFF7619"/>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217714</xdr:colOff>
      <xdr:row>1</xdr:row>
      <xdr:rowOff>156482</xdr:rowOff>
    </xdr:from>
    <xdr:to>
      <xdr:col>1</xdr:col>
      <xdr:colOff>2016125</xdr:colOff>
      <xdr:row>1</xdr:row>
      <xdr:rowOff>1219056</xdr:rowOff>
    </xdr:to>
    <xdr:pic>
      <xdr:nvPicPr>
        <xdr:cNvPr id="2" name="Imagen 1" descr="Escudo de Colombia&#10;Agencia para la Reincorporación y la Normalización - ARN">
          <a:extLst>
            <a:ext uri="{FF2B5EF4-FFF2-40B4-BE49-F238E27FC236}">
              <a16:creationId xmlns:a16="http://schemas.microsoft.com/office/drawing/2014/main" id="{D54E975B-BB90-4FD8-8F4E-2BC684A1BEFF}"/>
            </a:ext>
          </a:extLst>
        </xdr:cNvPr>
        <xdr:cNvPicPr>
          <a:picLocks noChangeAspect="1"/>
        </xdr:cNvPicPr>
      </xdr:nvPicPr>
      <xdr:blipFill>
        <a:blip xmlns:r="http://schemas.openxmlformats.org/officeDocument/2006/relationships" r:embed="rId1"/>
        <a:stretch>
          <a:fillRect/>
        </a:stretch>
      </xdr:blipFill>
      <xdr:spPr>
        <a:xfrm>
          <a:off x="487589" y="346982"/>
          <a:ext cx="1798411" cy="10625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ioserrano\Downloads\DE_RGesti&#243;n.xlsx" TargetMode="External"/><Relationship Id="rId1" Type="http://schemas.openxmlformats.org/officeDocument/2006/relationships/externalLinkPath" Target="file:///C:\Users\marioserrano\Downloads\DE_RGest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a"/>
      <sheetName val="Clasif_Riesgo"/>
      <sheetName val="Listas"/>
      <sheetName val="Probabilidad"/>
      <sheetName val="Impacto"/>
      <sheetName val="Valoración controles"/>
      <sheetName val="MapaCalor"/>
    </sheetNames>
    <sheetDataSet>
      <sheetData sheetId="0"/>
      <sheetData sheetId="1"/>
      <sheetData sheetId="2"/>
      <sheetData sheetId="3"/>
      <sheetData sheetId="4">
        <row r="4">
          <cell r="C4" t="str">
            <v xml:space="preserve">Afectación menor a 10 SMLMV </v>
          </cell>
          <cell r="D4" t="str">
            <v>El riesgo afecta la imagen de alguna área de la organización</v>
          </cell>
        </row>
        <row r="5">
          <cell r="C5" t="str">
            <v xml:space="preserve">Entre 10 y 50 SMLMV </v>
          </cell>
          <cell r="D5" t="str">
            <v>El riesgo afecta la imagen de la entidad internamente, de conocimiento general, nivel interno, de junta dircetiva y accionistas y/o de provedores</v>
          </cell>
        </row>
        <row r="6">
          <cell r="C6" t="str">
            <v xml:space="preserve">Entre 50 y 100 SMLMV </v>
          </cell>
          <cell r="D6" t="str">
            <v>El riesgo afecta la imagen de la entidad con algunos usuarios de relevancia frente al logro de los objetivos</v>
          </cell>
        </row>
        <row r="7">
          <cell r="C7" t="str">
            <v xml:space="preserve">Entre 100 y 500 SMLMV </v>
          </cell>
          <cell r="D7" t="str">
            <v>El riesgo afecta la imagen de de la entidad con efecto publicitario sostenido a nivel de sector administrativo, nivel departamental o municipal</v>
          </cell>
        </row>
        <row r="8">
          <cell r="C8" t="str">
            <v xml:space="preserve">Mayor a 500 SMLMV </v>
          </cell>
          <cell r="D8" t="str">
            <v>El riesgo afecta la imagen de la entidad a nivel nacional, con efecto publicitarios sostenible a nivel país</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9D83B-6120-4239-93A0-95C21DC0A120}">
  <sheetPr>
    <pageSetUpPr fitToPage="1"/>
  </sheetPr>
  <dimension ref="A1:AG41"/>
  <sheetViews>
    <sheetView showGridLines="0" tabSelected="1" zoomScale="60" zoomScaleNormal="60" workbookViewId="0">
      <pane xSplit="1" ySplit="6" topLeftCell="O7" activePane="bottomRight" state="frozen"/>
      <selection pane="topRight" activeCell="B1" sqref="B1"/>
      <selection pane="bottomLeft" activeCell="A10" sqref="A10"/>
      <selection pane="bottomRight" activeCell="AH5" sqref="AH5"/>
    </sheetView>
  </sheetViews>
  <sheetFormatPr baseColWidth="10" defaultColWidth="11.42578125" defaultRowHeight="15" customHeight="1" x14ac:dyDescent="0.25"/>
  <cols>
    <col min="1" max="1" width="7.5703125" style="21" customWidth="1"/>
    <col min="2" max="2" width="31.140625" style="1" customWidth="1"/>
    <col min="3" max="3" width="24" style="1" customWidth="1"/>
    <col min="4" max="4" width="30.28515625" style="1" customWidth="1"/>
    <col min="5" max="5" width="38.42578125" style="1" customWidth="1"/>
    <col min="6" max="6" width="20.140625" style="1" customWidth="1"/>
    <col min="7" max="7" width="21.5703125" style="1" customWidth="1"/>
    <col min="8" max="8" width="16.5703125" style="1" customWidth="1"/>
    <col min="9" max="9" width="11.7109375" style="1" bestFit="1" customWidth="1"/>
    <col min="10" max="10" width="27.42578125" style="1" bestFit="1" customWidth="1"/>
    <col min="11" max="11" width="17.5703125" style="12" customWidth="1"/>
    <col min="12" max="12" width="18.42578125" style="1" bestFit="1" customWidth="1"/>
    <col min="13" max="13" width="16" style="1" customWidth="1"/>
    <col min="14" max="14" width="5.85546875" style="1" customWidth="1"/>
    <col min="15" max="15" width="73.85546875" style="1" customWidth="1"/>
    <col min="16" max="16" width="13" style="1" customWidth="1"/>
    <col min="17" max="17" width="15.140625" style="12" bestFit="1" customWidth="1"/>
    <col min="18" max="18" width="6.85546875" style="17" customWidth="1"/>
    <col min="19" max="19" width="5" style="17" customWidth="1"/>
    <col min="20" max="20" width="8" style="12" bestFit="1" customWidth="1"/>
    <col min="21" max="21" width="7.140625" style="17" customWidth="1"/>
    <col min="22" max="22" width="6.7109375" style="17" customWidth="1"/>
    <col min="23" max="23" width="5" style="17" bestFit="1" customWidth="1"/>
    <col min="24" max="24" width="8.28515625" style="1" customWidth="1"/>
    <col min="25" max="25" width="10.42578125" style="15" customWidth="1"/>
    <col min="26" max="26" width="9.28515625" style="1" customWidth="1"/>
    <col min="27" max="27" width="9.140625" style="16" customWidth="1"/>
    <col min="28" max="28" width="8.42578125" style="1" customWidth="1"/>
    <col min="29" max="29" width="10.7109375" style="1" customWidth="1"/>
    <col min="30" max="30" width="53.5703125" style="1" customWidth="1"/>
    <col min="31" max="31" width="16.28515625" style="1" customWidth="1"/>
    <col min="32" max="32" width="14.28515625" style="1" customWidth="1"/>
    <col min="33" max="33" width="15.140625" style="1" customWidth="1"/>
    <col min="34" max="16384" width="11.42578125" style="1"/>
  </cols>
  <sheetData>
    <row r="1" spans="1:33" s="34" customFormat="1" x14ac:dyDescent="0.25">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row>
    <row r="2" spans="1:33" s="33" customFormat="1" ht="106.5" customHeight="1" x14ac:dyDescent="0.25">
      <c r="A2" s="44"/>
      <c r="B2" s="44"/>
      <c r="C2" s="48" t="s">
        <v>120</v>
      </c>
      <c r="D2" s="49"/>
      <c r="E2" s="49"/>
      <c r="F2" s="49"/>
      <c r="G2" s="49"/>
      <c r="H2" s="49"/>
      <c r="I2" s="49"/>
      <c r="J2" s="49"/>
      <c r="K2" s="49"/>
      <c r="L2" s="49"/>
      <c r="M2" s="49"/>
      <c r="N2" s="49"/>
      <c r="O2" s="49"/>
      <c r="P2" s="49"/>
      <c r="Q2" s="49"/>
      <c r="R2" s="49"/>
      <c r="S2" s="49"/>
      <c r="T2" s="49"/>
      <c r="U2" s="49"/>
      <c r="V2" s="49"/>
      <c r="W2" s="49"/>
      <c r="X2" s="49"/>
      <c r="Y2" s="49"/>
      <c r="Z2" s="49"/>
      <c r="AA2" s="49"/>
      <c r="AB2" s="49"/>
      <c r="AC2" s="49"/>
      <c r="AD2" s="50"/>
      <c r="AE2" s="45" t="s">
        <v>121</v>
      </c>
      <c r="AF2" s="46"/>
      <c r="AG2" s="47"/>
    </row>
    <row r="3" spans="1:33" s="38" customFormat="1" x14ac:dyDescent="0.25">
      <c r="A3" s="36"/>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row>
    <row r="4" spans="1:33" ht="15.75" x14ac:dyDescent="0.25">
      <c r="A4" s="43" t="s">
        <v>0</v>
      </c>
      <c r="B4" s="43"/>
      <c r="C4" s="43"/>
      <c r="D4" s="43"/>
      <c r="E4" s="43"/>
      <c r="F4" s="43"/>
      <c r="G4" s="43"/>
      <c r="H4" s="43" t="s">
        <v>1</v>
      </c>
      <c r="I4" s="43"/>
      <c r="J4" s="43"/>
      <c r="K4" s="43"/>
      <c r="L4" s="43"/>
      <c r="M4" s="43"/>
      <c r="N4" s="43" t="s">
        <v>2</v>
      </c>
      <c r="O4" s="43"/>
      <c r="P4" s="43"/>
      <c r="Q4" s="43"/>
      <c r="R4" s="43"/>
      <c r="S4" s="43"/>
      <c r="T4" s="43"/>
      <c r="U4" s="43"/>
      <c r="V4" s="43"/>
      <c r="W4" s="43"/>
      <c r="X4" s="43" t="s">
        <v>3</v>
      </c>
      <c r="Y4" s="43"/>
      <c r="Z4" s="43"/>
      <c r="AA4" s="43"/>
      <c r="AB4" s="43"/>
      <c r="AC4" s="43"/>
      <c r="AD4" s="43" t="s">
        <v>4</v>
      </c>
      <c r="AE4" s="43"/>
      <c r="AF4" s="43"/>
      <c r="AG4" s="43"/>
    </row>
    <row r="5" spans="1:33" ht="22.5" customHeight="1" x14ac:dyDescent="0.25">
      <c r="A5" s="40" t="s">
        <v>5</v>
      </c>
      <c r="B5" s="43" t="s">
        <v>6</v>
      </c>
      <c r="C5" s="43" t="s">
        <v>7</v>
      </c>
      <c r="D5" s="43" t="s">
        <v>8</v>
      </c>
      <c r="E5" s="43" t="s">
        <v>9</v>
      </c>
      <c r="F5" s="43" t="s">
        <v>10</v>
      </c>
      <c r="G5" s="43" t="s">
        <v>11</v>
      </c>
      <c r="H5" s="43" t="s">
        <v>12</v>
      </c>
      <c r="I5" s="43" t="s">
        <v>13</v>
      </c>
      <c r="J5" s="43" t="s">
        <v>14</v>
      </c>
      <c r="K5" s="43" t="s">
        <v>15</v>
      </c>
      <c r="L5" s="43" t="s">
        <v>13</v>
      </c>
      <c r="M5" s="43" t="s">
        <v>16</v>
      </c>
      <c r="N5" s="42" t="s">
        <v>17</v>
      </c>
      <c r="O5" s="39" t="s">
        <v>18</v>
      </c>
      <c r="P5" s="28"/>
      <c r="Q5" s="43" t="s">
        <v>19</v>
      </c>
      <c r="R5" s="43" t="s">
        <v>20</v>
      </c>
      <c r="S5" s="43"/>
      <c r="T5" s="43"/>
      <c r="U5" s="43"/>
      <c r="V5" s="43"/>
      <c r="W5" s="43"/>
      <c r="X5" s="40" t="s">
        <v>21</v>
      </c>
      <c r="Y5" s="41" t="s">
        <v>13</v>
      </c>
      <c r="Z5" s="40" t="s">
        <v>22</v>
      </c>
      <c r="AA5" s="41" t="s">
        <v>13</v>
      </c>
      <c r="AB5" s="40" t="s">
        <v>23</v>
      </c>
      <c r="AC5" s="42" t="s">
        <v>24</v>
      </c>
      <c r="AD5" s="39" t="s">
        <v>4</v>
      </c>
      <c r="AE5" s="39" t="s">
        <v>25</v>
      </c>
      <c r="AF5" s="39" t="s">
        <v>26</v>
      </c>
      <c r="AG5" s="39" t="s">
        <v>27</v>
      </c>
    </row>
    <row r="6" spans="1:33" ht="78" customHeight="1" x14ac:dyDescent="0.25">
      <c r="A6" s="40"/>
      <c r="B6" s="43"/>
      <c r="C6" s="43"/>
      <c r="D6" s="43"/>
      <c r="E6" s="43"/>
      <c r="F6" s="43"/>
      <c r="G6" s="43"/>
      <c r="H6" s="43"/>
      <c r="I6" s="43"/>
      <c r="J6" s="43"/>
      <c r="K6" s="43"/>
      <c r="L6" s="43"/>
      <c r="M6" s="43"/>
      <c r="N6" s="42"/>
      <c r="O6" s="39"/>
      <c r="P6" s="31" t="s">
        <v>28</v>
      </c>
      <c r="Q6" s="43"/>
      <c r="R6" s="30" t="s">
        <v>29</v>
      </c>
      <c r="S6" s="30" t="s">
        <v>30</v>
      </c>
      <c r="T6" s="29" t="s">
        <v>31</v>
      </c>
      <c r="U6" s="30" t="s">
        <v>32</v>
      </c>
      <c r="V6" s="30" t="s">
        <v>33</v>
      </c>
      <c r="W6" s="30" t="s">
        <v>34</v>
      </c>
      <c r="X6" s="40"/>
      <c r="Y6" s="41"/>
      <c r="Z6" s="40"/>
      <c r="AA6" s="41"/>
      <c r="AB6" s="40"/>
      <c r="AC6" s="42"/>
      <c r="AD6" s="39"/>
      <c r="AE6" s="39"/>
      <c r="AF6" s="39"/>
      <c r="AG6" s="39"/>
    </row>
    <row r="7" spans="1:33" ht="147" x14ac:dyDescent="0.25">
      <c r="A7" s="19" t="s">
        <v>35</v>
      </c>
      <c r="B7" s="2" t="s">
        <v>36</v>
      </c>
      <c r="C7" s="23" t="s">
        <v>37</v>
      </c>
      <c r="D7" s="24" t="s">
        <v>38</v>
      </c>
      <c r="E7" s="25" t="s">
        <v>39</v>
      </c>
      <c r="F7" s="2" t="s">
        <v>40</v>
      </c>
      <c r="G7" s="2">
        <v>1995</v>
      </c>
      <c r="H7" s="3" t="str">
        <f>IF(G7&lt;=0,"",IF(G7&lt;=2,"Muy Baja",IF(G7&lt;=24,"Baja",IF(G7&lt;=500,"Media",IF(G7&lt;=5000,"Alta","Muy Alta")))))</f>
        <v>Alta</v>
      </c>
      <c r="I7" s="4">
        <f>IF(H7="","",IF(H7="Muy Baja",0.2,IF(H7="Baja",0.4,IF(H7="Media",0.6,IF(H7="Alta",0.8,IF(H7="Muy Alta",1,))))))</f>
        <v>0.8</v>
      </c>
      <c r="J7" s="23" t="s">
        <v>41</v>
      </c>
      <c r="K7" s="5" t="str">
        <f>IF(OR(J7=[1]Impacto!$C$4,J7=[1]Impacto!$D$4),"Leve",IF(OR(J7=[1]Impacto!$C$5,J7=[1]Impacto!$D$5),"Menor",IF(OR(J7=[1]Impacto!$C$6,J7=[1]Impacto!$D$6),"Moderado",IF(OR(J7=[1]Impacto!$C$7,J7=[1]Impacto!$D$7),"Mayor",IF(OR(J7=[1]Impacto!$C$8,J7=[1]Impacto!$D$8),"Catastrófico","")))))</f>
        <v>Menor</v>
      </c>
      <c r="L7" s="4">
        <f>IF(K7="","",IF(K7="Leve",0.2,IF(K7="Menor",0.4,IF(K7="Moderado",0.6,IF(K7="Mayor",0.8,IF(K7="Catastrófico",1,))))))</f>
        <v>0.4</v>
      </c>
      <c r="M7" s="5" t="str">
        <f>IF(OR(AND(H7="Muy Baja",K7="Leve"),AND(H7="Muy Baja",K7="Menor"),AND(H7="Baja",K7="Leve")),"Baja",IF(OR(AND(H7="Muy baja",K7="Moderado"),AND(H7="Baja",K7="Menor"),AND(H7="Baja",K7="Moderado"),AND(H7="Media",K7="Leve"),AND(H7="Media",K7="Menor"),AND(H7="Media",K7="Moderado"),AND(H7="Alta",K7="Leve"),AND(H7="Alta",K7="Menor")),"Moderada",IF(OR(AND(H7="Muy Baja",K7="Mayor"),AND(H7="Baja",K7="Mayor"),AND(H7="Media",K7="Mayor"),AND(H7="Alta",K7="Moderado"),AND(H7="Alta",K7="Mayor"),AND(H7="Muy Alta",K7="Leve"),AND(H7="Muy Alta",K7="Menor"),AND(H7="Muy Alta",K7="Moderado"),AND(H7="Muy Alta",K7="Mayor")),"Alta",IF(OR(AND(H7="Muy Baja",K7="Catastrófico"),AND(H7="Baja",K7="Catastrófico"),AND(H7="Media",K7="Catastrófico"),AND(H7="Alta",K7="Catastrófico"),AND(H7="Muy Alta",K7="Catastrófico")),"Extrema",""))))</f>
        <v>Moderada</v>
      </c>
      <c r="N7" s="2">
        <v>1</v>
      </c>
      <c r="O7" s="26" t="s">
        <v>42</v>
      </c>
      <c r="P7" s="2" t="s">
        <v>43</v>
      </c>
      <c r="Q7" s="6" t="str">
        <f>IF(OR(R7="Preventivo",R7="Detectivo"),"Probabilidad",IF(R7="Correctivo","Impacto",""))</f>
        <v>Probabilidad</v>
      </c>
      <c r="R7" s="7" t="s">
        <v>44</v>
      </c>
      <c r="S7" s="7" t="s">
        <v>45</v>
      </c>
      <c r="T7" s="8" t="str">
        <f>IF(AND(R7="Preventivo",S7="Automático"),"50%",IF(AND(R7="Preventivo",S7="Manual"),"40%",IF(AND(R7="Detectivo",S7="Automático"),"40%",IF(AND(R7="Detectivo",S7="Manual"),"30%",IF(AND(R7="Correctivo",S7="Automático"),"35%",IF(AND(R7="Correctivo",S7="Manual"),"25%",""))))))</f>
        <v>40%</v>
      </c>
      <c r="U7" s="7" t="s">
        <v>46</v>
      </c>
      <c r="V7" s="7" t="s">
        <v>47</v>
      </c>
      <c r="W7" s="7" t="s">
        <v>48</v>
      </c>
      <c r="X7" s="9" t="str">
        <f>IFERROR(IF(Y7="","",IF(Y7&lt;=0.2,"Muy Baja",IF(Y7&lt;=0.4,"Baja",IF(Y7&lt;=0.6,"Media",IF(Y7&lt;=0.8,"Alta","Muy Alta"))))),"")</f>
        <v>Media</v>
      </c>
      <c r="Y7" s="10">
        <f t="shared" ref="Y7:Y15" si="0">IFERROR(IF(Q7="Probabilidad",(I7-(I7*T7)),IF(Q7="Impacto",H7,"")),"")</f>
        <v>0.48</v>
      </c>
      <c r="Z7" s="9" t="str">
        <f>IFERROR(IF(AA7="","",IF(AA7&lt;=0.6,"Moderado",IF(AA7&lt;=0.8,"Mayor","Catastrófico"))),"")</f>
        <v>Moderado</v>
      </c>
      <c r="AA7" s="10">
        <f t="shared" ref="AA7:AA15" si="1">IFERROR(IF(Q7="Impacto",(L7-(L7*T7)),IF(Q7="Probabilidad",L7,"")),"")</f>
        <v>0.4</v>
      </c>
      <c r="AB7" s="9" t="str">
        <f>IFERROR(IF(OR(AND(X7="Muy baja",Z7="Moderado"),AND(X7="Baja",Z7="Moderado"),AND(X7="Media",Z7="Moderado")),"Moderada",IF(OR(AND(X7="Muy Baja",Z7="Mayor"),AND(X7="Baja",Z7="Mayor"),AND(X7="Media",Z7="Mayor"),AND(X7="Alta",Z7="Moderado"),AND(X7="Alta",Z7="Mayor"),AND(X7="Muy Alta",Z7="Moderado"),AND(X7="Muy Alta",Z7="Mayor")),"Alta",IF(OR(AND(X7="Muy Baja",Z7="Catastrófico"),AND(X7="Baja",Z7="Catastrófico"),AND(X7="Media",Z7="Catastrófico"),AND(X7="Alta",Z7="Catastrófico"),AND(X7="Muy Alta",Z7="Catastrófico")),"Extrema",""))),"")</f>
        <v>Moderada</v>
      </c>
      <c r="AC7" s="2" t="s">
        <v>49</v>
      </c>
      <c r="AD7" s="18" t="s">
        <v>50</v>
      </c>
      <c r="AE7" s="11" t="s">
        <v>51</v>
      </c>
      <c r="AF7" s="22">
        <v>46024</v>
      </c>
      <c r="AG7" s="22">
        <v>46387</v>
      </c>
    </row>
    <row r="8" spans="1:33" ht="108" x14ac:dyDescent="0.25">
      <c r="A8" s="19" t="s">
        <v>52</v>
      </c>
      <c r="B8" s="2" t="s">
        <v>36</v>
      </c>
      <c r="C8" s="23" t="s">
        <v>53</v>
      </c>
      <c r="D8" s="23" t="s">
        <v>54</v>
      </c>
      <c r="E8" s="27" t="s">
        <v>55</v>
      </c>
      <c r="F8" s="2" t="s">
        <v>40</v>
      </c>
      <c r="G8" s="23">
        <v>56</v>
      </c>
      <c r="H8" s="3" t="str">
        <f t="shared" ref="H8" si="2">IF(G8&lt;=0,"",IF(G8&lt;=2,"Muy Baja",IF(G8&lt;=24,"Baja",IF(G8&lt;=500,"Media",IF(G8&lt;=5000,"Alta","Muy Alta")))))</f>
        <v>Media</v>
      </c>
      <c r="I8" s="4">
        <f t="shared" ref="I8" si="3">IF(H8="","",IF(H8="Muy Baja",0.2,IF(H8="Baja",0.4,IF(H8="Media",0.6,IF(H8="Alta",0.8,IF(H8="Muy Alta",1,))))))</f>
        <v>0.6</v>
      </c>
      <c r="J8" s="23" t="s">
        <v>56</v>
      </c>
      <c r="K8" s="5" t="str">
        <f>IF(OR(J8=[1]Impacto!$C$4,J8=[1]Impacto!$D$4),"Leve",IF(OR(J8=[1]Impacto!$C$5,J8=[1]Impacto!$D$5),"Menor",IF(OR(J8=[1]Impacto!$C$6,J8=[1]Impacto!$D$6),"Moderado",IF(OR(J8=[1]Impacto!$C$7,J8=[1]Impacto!$D$7),"Mayor",IF(OR(J8=[1]Impacto!$C$8,J8=[1]Impacto!$D$8),"Catastrófico","")))))</f>
        <v>Moderado</v>
      </c>
      <c r="L8" s="4">
        <f t="shared" ref="L8" si="4">IF(K8="","",IF(K8="Leve",0.2,IF(K8="Menor",0.4,IF(K8="Moderado",0.6,IF(K8="Mayor",0.8,IF(K8="Catastrófico",1,))))))</f>
        <v>0.6</v>
      </c>
      <c r="M8" s="5" t="str">
        <f t="shared" ref="M8" si="5">IF(OR(AND(H8="Muy Baja",K8="Leve"),AND(H8="Muy Baja",K8="Menor"),AND(H8="Baja",K8="Leve")),"Baja",IF(OR(AND(H8="Muy baja",K8="Moderado"),AND(H8="Baja",K8="Menor"),AND(H8="Baja",K8="Moderado"),AND(H8="Media",K8="Leve"),AND(H8="Media",K8="Menor"),AND(H8="Media",K8="Moderado"),AND(H8="Alta",K8="Leve"),AND(H8="Alta",K8="Menor")),"Moderada",IF(OR(AND(H8="Muy Baja",K8="Mayor"),AND(H8="Baja",K8="Mayor"),AND(H8="Media",K8="Mayor"),AND(H8="Alta",K8="Moderado"),AND(H8="Alta",K8="Mayor"),AND(H8="Muy Alta",K8="Leve"),AND(H8="Muy Alta",K8="Menor"),AND(H8="Muy Alta",K8="Moderado"),AND(H8="Muy Alta",K8="Mayor")),"Alta",IF(OR(AND(H8="Muy Baja",K8="Catastrófico"),AND(H8="Baja",K8="Catastrófico"),AND(H8="Media",K8="Catastrófico"),AND(H8="Alta",K8="Catastrófico"),AND(H8="Muy Alta",K8="Catastrófico")),"Extrema",""))))</f>
        <v>Moderada</v>
      </c>
      <c r="N8" s="2">
        <v>1</v>
      </c>
      <c r="O8" s="32" t="s">
        <v>57</v>
      </c>
      <c r="P8" s="2" t="s">
        <v>58</v>
      </c>
      <c r="Q8" s="6" t="str">
        <f t="shared" ref="Q8" si="6">IF(OR(R8="Preventivo",R8="Detectivo"),"Probabilidad",IF(R8="Correctivo","Impacto",""))</f>
        <v>Probabilidad</v>
      </c>
      <c r="R8" s="7" t="s">
        <v>59</v>
      </c>
      <c r="S8" s="7" t="s">
        <v>45</v>
      </c>
      <c r="T8" s="8" t="str">
        <f t="shared" ref="T8" si="7">IF(AND(R8="Preventivo",S8="Automático"),"50%",IF(AND(R8="Preventivo",S8="Manual"),"40%",IF(AND(R8="Detectivo",S8="Automático"),"40%",IF(AND(R8="Detectivo",S8="Manual"),"30%",IF(AND(R8="Correctivo",S8="Automático"),"35%",IF(AND(R8="Correctivo",S8="Manual"),"25%",""))))))</f>
        <v>30%</v>
      </c>
      <c r="U8" s="7" t="s">
        <v>46</v>
      </c>
      <c r="V8" s="7" t="s">
        <v>47</v>
      </c>
      <c r="W8" s="7" t="s">
        <v>48</v>
      </c>
      <c r="X8" s="9" t="str">
        <f t="shared" ref="X8" si="8">IFERROR(IF(Y8="","",IF(Y8&lt;=0.2,"Muy Baja",IF(Y8&lt;=0.4,"Baja",IF(Y8&lt;=0.6,"Media",IF(Y8&lt;=0.8,"Alta","Muy Alta"))))),"")</f>
        <v>Media</v>
      </c>
      <c r="Y8" s="10">
        <f t="shared" si="0"/>
        <v>0.42</v>
      </c>
      <c r="Z8" s="9" t="str">
        <f t="shared" ref="Z8" si="9">IFERROR(IF(AA8="","",IF(AA8&lt;=0.6,"Moderado",IF(AA8&lt;=0.8,"Mayor","Catastrófico"))),"")</f>
        <v>Moderado</v>
      </c>
      <c r="AA8" s="10">
        <f t="shared" si="1"/>
        <v>0.6</v>
      </c>
      <c r="AB8" s="3" t="str">
        <f t="shared" ref="AB8" si="10">IFERROR(IF(OR(AND(X8="Muy baja",Z8="Moderado"),AND(X8="Baja",Z8="Moderado"),AND(X8="Media",Z8="Moderado")),"Moderada",IF(OR(AND(X8="Muy Baja",Z8="Mayor"),AND(X8="Baja",Z8="Mayor"),AND(X8="Media",Z8="Mayor"),AND(X8="Alta",Z8="Moderado"),AND(X8="Alta",Z8="Mayor"),AND(X8="Muy Alta",Z8="Moderado"),AND(X8="Muy Alta",Z8="Mayor")),"Alta",IF(OR(AND(X8="Muy Baja",Z8="Catastrófico"),AND(X8="Baja",Z8="Catastrófico"),AND(X8="Media",Z8="Catastrófico"),AND(X8="Alta",Z8="Catastrófico"),AND(X8="Muy Alta",Z8="Catastrófico")),"Extrema",""))),"")</f>
        <v>Moderada</v>
      </c>
      <c r="AC8" s="2" t="s">
        <v>49</v>
      </c>
      <c r="AD8" s="27" t="s">
        <v>60</v>
      </c>
      <c r="AE8" s="11" t="s">
        <v>61</v>
      </c>
      <c r="AF8" s="22">
        <v>46024</v>
      </c>
      <c r="AG8" s="22">
        <v>46387</v>
      </c>
    </row>
    <row r="9" spans="1:33" ht="81" x14ac:dyDescent="0.25">
      <c r="A9" s="19" t="s">
        <v>62</v>
      </c>
      <c r="B9" s="2" t="s">
        <v>36</v>
      </c>
      <c r="C9" s="23" t="s">
        <v>63</v>
      </c>
      <c r="D9" s="23" t="s">
        <v>64</v>
      </c>
      <c r="E9" s="27" t="s">
        <v>65</v>
      </c>
      <c r="F9" s="2" t="s">
        <v>40</v>
      </c>
      <c r="G9" s="23">
        <v>100</v>
      </c>
      <c r="H9" s="3" t="str">
        <f t="shared" ref="H9" si="11">IF(G9&lt;=0,"",IF(G9&lt;=2,"Muy Baja",IF(G9&lt;=24,"Baja",IF(G9&lt;=500,"Media",IF(G9&lt;=5000,"Alta","Muy Alta")))))</f>
        <v>Media</v>
      </c>
      <c r="I9" s="4">
        <f t="shared" ref="I9" si="12">IF(H9="","",IF(H9="Muy Baja",0.2,IF(H9="Baja",0.4,IF(H9="Media",0.6,IF(H9="Alta",0.8,IF(H9="Muy Alta",1,))))))</f>
        <v>0.6</v>
      </c>
      <c r="J9" s="23" t="s">
        <v>41</v>
      </c>
      <c r="K9" s="5" t="str">
        <f>IF(OR(J9=[1]Impacto!$C$4,J9=[1]Impacto!$D$4),"Leve",IF(OR(J9=[1]Impacto!$C$5,J9=[1]Impacto!$D$5),"Menor",IF(OR(J9=[1]Impacto!$C$6,J9=[1]Impacto!$D$6),"Moderado",IF(OR(J9=[1]Impacto!$C$7,J9=[1]Impacto!$D$7),"Mayor",IF(OR(J9=[1]Impacto!$C$8,J9=[1]Impacto!$D$8),"Catastrófico","")))))</f>
        <v>Menor</v>
      </c>
      <c r="L9" s="4">
        <f t="shared" ref="L9" si="13">IF(K9="","",IF(K9="Leve",0.2,IF(K9="Menor",0.4,IF(K9="Moderado",0.6,IF(K9="Mayor",0.8,IF(K9="Catastrófico",1,))))))</f>
        <v>0.4</v>
      </c>
      <c r="M9" s="5" t="str">
        <f t="shared" ref="M9" si="14">IF(OR(AND(H9="Muy Baja",K9="Leve"),AND(H9="Muy Baja",K9="Menor"),AND(H9="Baja",K9="Leve")),"Baja",IF(OR(AND(H9="Muy baja",K9="Moderado"),AND(H9="Baja",K9="Menor"),AND(H9="Baja",K9="Moderado"),AND(H9="Media",K9="Leve"),AND(H9="Media",K9="Menor"),AND(H9="Media",K9="Moderado"),AND(H9="Alta",K9="Leve"),AND(H9="Alta",K9="Menor")),"Moderada",IF(OR(AND(H9="Muy Baja",K9="Mayor"),AND(H9="Baja",K9="Mayor"),AND(H9="Media",K9="Mayor"),AND(H9="Alta",K9="Moderado"),AND(H9="Alta",K9="Mayor"),AND(H9="Muy Alta",K9="Leve"),AND(H9="Muy Alta",K9="Menor"),AND(H9="Muy Alta",K9="Moderado"),AND(H9="Muy Alta",K9="Mayor")),"Alta",IF(OR(AND(H9="Muy Baja",K9="Catastrófico"),AND(H9="Baja",K9="Catastrófico"),AND(H9="Media",K9="Catastrófico"),AND(H9="Alta",K9="Catastrófico"),AND(H9="Muy Alta",K9="Catastrófico")),"Extrema",""))))</f>
        <v>Moderada</v>
      </c>
      <c r="N9" s="2">
        <v>1</v>
      </c>
      <c r="O9" s="32" t="s">
        <v>66</v>
      </c>
      <c r="P9" s="2" t="s">
        <v>67</v>
      </c>
      <c r="Q9" s="6" t="str">
        <f t="shared" ref="Q9" si="15">IF(OR(R9="Preventivo",R9="Detectivo"),"Probabilidad",IF(R9="Correctivo","Impacto",""))</f>
        <v>Probabilidad</v>
      </c>
      <c r="R9" s="7" t="s">
        <v>44</v>
      </c>
      <c r="S9" s="7" t="s">
        <v>45</v>
      </c>
      <c r="T9" s="8" t="str">
        <f t="shared" ref="T9" si="16">IF(AND(R9="Preventivo",S9="Automático"),"50%",IF(AND(R9="Preventivo",S9="Manual"),"40%",IF(AND(R9="Detectivo",S9="Automático"),"40%",IF(AND(R9="Detectivo",S9="Manual"),"30%",IF(AND(R9="Correctivo",S9="Automático"),"35%",IF(AND(R9="Correctivo",S9="Manual"),"25%",""))))))</f>
        <v>40%</v>
      </c>
      <c r="U9" s="7" t="s">
        <v>46</v>
      </c>
      <c r="V9" s="7" t="s">
        <v>68</v>
      </c>
      <c r="W9" s="7" t="s">
        <v>48</v>
      </c>
      <c r="X9" s="9" t="str">
        <f t="shared" ref="X9" si="17">IFERROR(IF(Y9="","",IF(Y9&lt;=0.2,"Muy Baja",IF(Y9&lt;=0.4,"Baja",IF(Y9&lt;=0.6,"Media",IF(Y9&lt;=0.8,"Alta","Muy Alta"))))),"")</f>
        <v>Baja</v>
      </c>
      <c r="Y9" s="10">
        <f t="shared" si="0"/>
        <v>0.36</v>
      </c>
      <c r="Z9" s="9" t="str">
        <f t="shared" ref="Z9" si="18">IFERROR(IF(AA9="","",IF(AA9&lt;=0.6,"Moderado",IF(AA9&lt;=0.8,"Mayor","Catastrófico"))),"")</f>
        <v>Moderado</v>
      </c>
      <c r="AA9" s="10">
        <f t="shared" si="1"/>
        <v>0.4</v>
      </c>
      <c r="AB9" s="3" t="str">
        <f t="shared" ref="AB9" si="19">IFERROR(IF(OR(AND(X9="Muy baja",Z9="Moderado"),AND(X9="Baja",Z9="Moderado"),AND(X9="Media",Z9="Moderado")),"Moderada",IF(OR(AND(X9="Muy Baja",Z9="Mayor"),AND(X9="Baja",Z9="Mayor"),AND(X9="Media",Z9="Mayor"),AND(X9="Alta",Z9="Moderado"),AND(X9="Alta",Z9="Mayor"),AND(X9="Muy Alta",Z9="Moderado"),AND(X9="Muy Alta",Z9="Mayor")),"Alta",IF(OR(AND(X9="Muy Baja",Z9="Catastrófico"),AND(X9="Baja",Z9="Catastrófico"),AND(X9="Media",Z9="Catastrófico"),AND(X9="Alta",Z9="Catastrófico"),AND(X9="Muy Alta",Z9="Catastrófico")),"Extrema",""))),"")</f>
        <v>Moderada</v>
      </c>
      <c r="AC9" s="2" t="s">
        <v>49</v>
      </c>
      <c r="AD9" s="27" t="s">
        <v>69</v>
      </c>
      <c r="AE9" s="11" t="s">
        <v>70</v>
      </c>
      <c r="AF9" s="22">
        <v>46024</v>
      </c>
      <c r="AG9" s="22">
        <v>46387</v>
      </c>
    </row>
    <row r="10" spans="1:33" ht="162" x14ac:dyDescent="0.25">
      <c r="A10" s="19" t="s">
        <v>71</v>
      </c>
      <c r="B10" s="2" t="s">
        <v>36</v>
      </c>
      <c r="C10" s="23" t="s">
        <v>72</v>
      </c>
      <c r="D10" s="23" t="s">
        <v>73</v>
      </c>
      <c r="E10" s="27" t="s">
        <v>74</v>
      </c>
      <c r="F10" s="2" t="s">
        <v>40</v>
      </c>
      <c r="G10" s="23">
        <v>4459</v>
      </c>
      <c r="H10" s="3" t="str">
        <f t="shared" ref="H10" si="20">IF(G10&lt;=0,"",IF(G10&lt;=2,"Muy Baja",IF(G10&lt;=24,"Baja",IF(G10&lt;=500,"Media",IF(G10&lt;=5000,"Alta","Muy Alta")))))</f>
        <v>Alta</v>
      </c>
      <c r="I10" s="4">
        <f t="shared" ref="I10" si="21">IF(H10="","",IF(H10="Muy Baja",0.2,IF(H10="Baja",0.4,IF(H10="Media",0.6,IF(H10="Alta",0.8,IF(H10="Muy Alta",1,))))))</f>
        <v>0.8</v>
      </c>
      <c r="J10" s="23" t="s">
        <v>41</v>
      </c>
      <c r="K10" s="5" t="str">
        <f>IF(OR(J10=[1]Impacto!$C$4,J10=[1]Impacto!$D$4),"Leve",IF(OR(J10=[1]Impacto!$C$5,J10=[1]Impacto!$D$5),"Menor",IF(OR(J10=[1]Impacto!$C$6,J10=[1]Impacto!$D$6),"Moderado",IF(OR(J10=[1]Impacto!$C$7,J10=[1]Impacto!$D$7),"Mayor",IF(OR(J10=[1]Impacto!$C$8,J10=[1]Impacto!$D$8),"Catastrófico","")))))</f>
        <v>Menor</v>
      </c>
      <c r="L10" s="4">
        <f t="shared" ref="L10" si="22">IF(K10="","",IF(K10="Leve",0.2,IF(K10="Menor",0.4,IF(K10="Moderado",0.6,IF(K10="Mayor",0.8,IF(K10="Catastrófico",1,))))))</f>
        <v>0.4</v>
      </c>
      <c r="M10" s="5" t="str">
        <f t="shared" ref="M10" si="23">IF(OR(AND(H10="Muy Baja",K10="Leve"),AND(H10="Muy Baja",K10="Menor"),AND(H10="Baja",K10="Leve")),"Baja",IF(OR(AND(H10="Muy baja",K10="Moderado"),AND(H10="Baja",K10="Menor"),AND(H10="Baja",K10="Moderado"),AND(H10="Media",K10="Leve"),AND(H10="Media",K10="Menor"),AND(H10="Media",K10="Moderado"),AND(H10="Alta",K10="Leve"),AND(H10="Alta",K10="Menor")),"Moderada",IF(OR(AND(H10="Muy Baja",K10="Mayor"),AND(H10="Baja",K10="Mayor"),AND(H10="Media",K10="Mayor"),AND(H10="Alta",K10="Moderado"),AND(H10="Alta",K10="Mayor"),AND(H10="Muy Alta",K10="Leve"),AND(H10="Muy Alta",K10="Menor"),AND(H10="Muy Alta",K10="Moderado"),AND(H10="Muy Alta",K10="Mayor")),"Alta",IF(OR(AND(H10="Muy Baja",K10="Catastrófico"),AND(H10="Baja",K10="Catastrófico"),AND(H10="Media",K10="Catastrófico"),AND(H10="Alta",K10="Catastrófico"),AND(H10="Muy Alta",K10="Catastrófico")),"Extrema",""))))</f>
        <v>Moderada</v>
      </c>
      <c r="N10" s="2">
        <v>1</v>
      </c>
      <c r="O10" s="32" t="s">
        <v>75</v>
      </c>
      <c r="P10" s="2" t="s">
        <v>76</v>
      </c>
      <c r="Q10" s="6" t="str">
        <f t="shared" ref="Q10" si="24">IF(OR(R10="Preventivo",R10="Detectivo"),"Probabilidad",IF(R10="Correctivo","Impacto",""))</f>
        <v>Probabilidad</v>
      </c>
      <c r="R10" s="7" t="s">
        <v>44</v>
      </c>
      <c r="S10" s="7" t="s">
        <v>45</v>
      </c>
      <c r="T10" s="8" t="str">
        <f t="shared" ref="T10" si="25">IF(AND(R10="Preventivo",S10="Automático"),"50%",IF(AND(R10="Preventivo",S10="Manual"),"40%",IF(AND(R10="Detectivo",S10="Automático"),"40%",IF(AND(R10="Detectivo",S10="Manual"),"30%",IF(AND(R10="Correctivo",S10="Automático"),"35%",IF(AND(R10="Correctivo",S10="Manual"),"25%",""))))))</f>
        <v>40%</v>
      </c>
      <c r="U10" s="7" t="s">
        <v>46</v>
      </c>
      <c r="V10" s="7" t="s">
        <v>77</v>
      </c>
      <c r="W10" s="7" t="s">
        <v>48</v>
      </c>
      <c r="X10" s="9" t="str">
        <f t="shared" ref="X10" si="26">IFERROR(IF(Y10="","",IF(Y10&lt;=0.2,"Muy Baja",IF(Y10&lt;=0.4,"Baja",IF(Y10&lt;=0.6,"Media",IF(Y10&lt;=0.8,"Alta","Muy Alta"))))),"")</f>
        <v>Media</v>
      </c>
      <c r="Y10" s="10">
        <f t="shared" si="0"/>
        <v>0.48</v>
      </c>
      <c r="Z10" s="9" t="str">
        <f t="shared" ref="Z10" si="27">IFERROR(IF(AA10="","",IF(AA10&lt;=0.6,"Moderado",IF(AA10&lt;=0.8,"Mayor","Catastrófico"))),"")</f>
        <v>Moderado</v>
      </c>
      <c r="AA10" s="10">
        <f t="shared" si="1"/>
        <v>0.4</v>
      </c>
      <c r="AB10" s="3" t="str">
        <f t="shared" ref="AB10" si="28">IFERROR(IF(OR(AND(X10="Muy baja",Z10="Moderado"),AND(X10="Baja",Z10="Moderado"),AND(X10="Media",Z10="Moderado")),"Moderada",IF(OR(AND(X10="Muy Baja",Z10="Mayor"),AND(X10="Baja",Z10="Mayor"),AND(X10="Media",Z10="Mayor"),AND(X10="Alta",Z10="Moderado"),AND(X10="Alta",Z10="Mayor"),AND(X10="Muy Alta",Z10="Moderado"),AND(X10="Muy Alta",Z10="Mayor")),"Alta",IF(OR(AND(X10="Muy Baja",Z10="Catastrófico"),AND(X10="Baja",Z10="Catastrófico"),AND(X10="Media",Z10="Catastrófico"),AND(X10="Alta",Z10="Catastrófico"),AND(X10="Muy Alta",Z10="Catastrófico")),"Extrema",""))),"")</f>
        <v>Moderada</v>
      </c>
      <c r="AC10" s="2" t="s">
        <v>49</v>
      </c>
      <c r="AD10" s="27" t="s">
        <v>78</v>
      </c>
      <c r="AE10" s="11" t="s">
        <v>79</v>
      </c>
      <c r="AF10" s="22">
        <v>46024</v>
      </c>
      <c r="AG10" s="22">
        <v>46387</v>
      </c>
    </row>
    <row r="11" spans="1:33" ht="81" x14ac:dyDescent="0.25">
      <c r="A11" s="19" t="s">
        <v>80</v>
      </c>
      <c r="B11" s="2" t="s">
        <v>36</v>
      </c>
      <c r="C11" s="23" t="s">
        <v>81</v>
      </c>
      <c r="D11" s="23" t="s">
        <v>82</v>
      </c>
      <c r="E11" s="27" t="s">
        <v>83</v>
      </c>
      <c r="F11" s="2" t="s">
        <v>40</v>
      </c>
      <c r="G11" s="23">
        <v>465000</v>
      </c>
      <c r="H11" s="3" t="str">
        <f t="shared" ref="H11" si="29">IF(G11&lt;=0,"",IF(G11&lt;=2,"Muy Baja",IF(G11&lt;=24,"Baja",IF(G11&lt;=500,"Media",IF(G11&lt;=5000,"Alta","Muy Alta")))))</f>
        <v>Muy Alta</v>
      </c>
      <c r="I11" s="4">
        <f t="shared" ref="I11" si="30">IF(H11="","",IF(H11="Muy Baja",0.2,IF(H11="Baja",0.4,IF(H11="Media",0.6,IF(H11="Alta",0.8,IF(H11="Muy Alta",1,))))))</f>
        <v>1</v>
      </c>
      <c r="J11" s="23" t="s">
        <v>84</v>
      </c>
      <c r="K11" s="5" t="str">
        <f>IF(OR(J11=[1]Impacto!$C$4,J11=[1]Impacto!$D$4),"Leve",IF(OR(J11=[1]Impacto!$C$5,J11=[1]Impacto!$D$5),"Menor",IF(OR(J11=[1]Impacto!$C$6,J11=[1]Impacto!$D$6),"Moderado",IF(OR(J11=[1]Impacto!$C$7,J11=[1]Impacto!$D$7),"Mayor",IF(OR(J11=[1]Impacto!$C$8,J11=[1]Impacto!$D$8),"Catastrófico","")))))</f>
        <v>Catastrófico</v>
      </c>
      <c r="L11" s="4">
        <f t="shared" ref="L11" si="31">IF(K11="","",IF(K11="Leve",0.2,IF(K11="Menor",0.4,IF(K11="Moderado",0.6,IF(K11="Mayor",0.8,IF(K11="Catastrófico",1,))))))</f>
        <v>1</v>
      </c>
      <c r="M11" s="5" t="str">
        <f t="shared" ref="M11" si="32">IF(OR(AND(H11="Muy Baja",K11="Leve"),AND(H11="Muy Baja",K11="Menor"),AND(H11="Baja",K11="Leve")),"Baja",IF(OR(AND(H11="Muy baja",K11="Moderado"),AND(H11="Baja",K11="Menor"),AND(H11="Baja",K11="Moderado"),AND(H11="Media",K11="Leve"),AND(H11="Media",K11="Menor"),AND(H11="Media",K11="Moderado"),AND(H11="Alta",K11="Leve"),AND(H11="Alta",K11="Menor")),"Moderada",IF(OR(AND(H11="Muy Baja",K11="Mayor"),AND(H11="Baja",K11="Mayor"),AND(H11="Media",K11="Mayor"),AND(H11="Alta",K11="Moderado"),AND(H11="Alta",K11="Mayor"),AND(H11="Muy Alta",K11="Leve"),AND(H11="Muy Alta",K11="Menor"),AND(H11="Muy Alta",K11="Moderado"),AND(H11="Muy Alta",K11="Mayor")),"Alta",IF(OR(AND(H11="Muy Baja",K11="Catastrófico"),AND(H11="Baja",K11="Catastrófico"),AND(H11="Media",K11="Catastrófico"),AND(H11="Alta",K11="Catastrófico"),AND(H11="Muy Alta",K11="Catastrófico")),"Extrema",""))))</f>
        <v>Extrema</v>
      </c>
      <c r="N11" s="2">
        <v>1</v>
      </c>
      <c r="O11" s="32" t="s">
        <v>85</v>
      </c>
      <c r="P11" s="2" t="s">
        <v>86</v>
      </c>
      <c r="Q11" s="6" t="str">
        <f t="shared" ref="Q11" si="33">IF(OR(R11="Preventivo",R11="Detectivo"),"Probabilidad",IF(R11="Correctivo","Impacto",""))</f>
        <v>Impacto</v>
      </c>
      <c r="R11" s="7" t="s">
        <v>87</v>
      </c>
      <c r="S11" s="7" t="s">
        <v>45</v>
      </c>
      <c r="T11" s="8" t="str">
        <f t="shared" ref="T11" si="34">IF(AND(R11="Preventivo",S11="Automático"),"50%",IF(AND(R11="Preventivo",S11="Manual"),"40%",IF(AND(R11="Detectivo",S11="Automático"),"40%",IF(AND(R11="Detectivo",S11="Manual"),"30%",IF(AND(R11="Correctivo",S11="Automático"),"35%",IF(AND(R11="Correctivo",S11="Manual"),"25%",""))))))</f>
        <v>25%</v>
      </c>
      <c r="U11" s="7" t="s">
        <v>46</v>
      </c>
      <c r="V11" s="7" t="s">
        <v>68</v>
      </c>
      <c r="W11" s="7" t="s">
        <v>48</v>
      </c>
      <c r="X11" s="9" t="str">
        <f t="shared" ref="X11" si="35">IFERROR(IF(Y11="","",IF(Y11&lt;=0.2,"Muy Baja",IF(Y11&lt;=0.4,"Baja",IF(Y11&lt;=0.6,"Media",IF(Y11&lt;=0.8,"Alta","Muy Alta"))))),"")</f>
        <v>Muy Alta</v>
      </c>
      <c r="Y11" s="10" t="str">
        <f t="shared" si="0"/>
        <v>Muy Alta</v>
      </c>
      <c r="Z11" s="9" t="str">
        <f t="shared" ref="Z11" si="36">IFERROR(IF(AA11="","",IF(AA11&lt;=0.6,"Moderado",IF(AA11&lt;=0.8,"Mayor","Catastrófico"))),"")</f>
        <v>Mayor</v>
      </c>
      <c r="AA11" s="10">
        <f t="shared" si="1"/>
        <v>0.75</v>
      </c>
      <c r="AB11" s="3" t="str">
        <f t="shared" ref="AB11" si="37">IFERROR(IF(OR(AND(X11="Muy baja",Z11="Moderado"),AND(X11="Baja",Z11="Moderado"),AND(X11="Media",Z11="Moderado")),"Moderada",IF(OR(AND(X11="Muy Baja",Z11="Mayor"),AND(X11="Baja",Z11="Mayor"),AND(X11="Media",Z11="Mayor"),AND(X11="Alta",Z11="Moderado"),AND(X11="Alta",Z11="Mayor"),AND(X11="Muy Alta",Z11="Moderado"),AND(X11="Muy Alta",Z11="Mayor")),"Alta",IF(OR(AND(X11="Muy Baja",Z11="Catastrófico"),AND(X11="Baja",Z11="Catastrófico"),AND(X11="Media",Z11="Catastrófico"),AND(X11="Alta",Z11="Catastrófico"),AND(X11="Muy Alta",Z11="Catastrófico")),"Extrema",""))),"")</f>
        <v>Alta</v>
      </c>
      <c r="AC11" s="2" t="s">
        <v>49</v>
      </c>
      <c r="AD11" s="27" t="s">
        <v>88</v>
      </c>
      <c r="AE11" s="11" t="s">
        <v>89</v>
      </c>
      <c r="AF11" s="22">
        <v>46024</v>
      </c>
      <c r="AG11" s="22">
        <v>46387</v>
      </c>
    </row>
    <row r="12" spans="1:33" ht="162" x14ac:dyDescent="0.25">
      <c r="A12" s="19" t="s">
        <v>30</v>
      </c>
      <c r="B12" s="2" t="s">
        <v>36</v>
      </c>
      <c r="C12" s="23" t="s">
        <v>90</v>
      </c>
      <c r="D12" s="23" t="s">
        <v>91</v>
      </c>
      <c r="E12" s="27" t="s">
        <v>92</v>
      </c>
      <c r="F12" s="2" t="s">
        <v>40</v>
      </c>
      <c r="G12" s="23">
        <v>400</v>
      </c>
      <c r="H12" s="3" t="str">
        <f t="shared" ref="H12" si="38">IF(G12&lt;=0,"",IF(G12&lt;=2,"Muy Baja",IF(G12&lt;=24,"Baja",IF(G12&lt;=500,"Media",IF(G12&lt;=5000,"Alta","Muy Alta")))))</f>
        <v>Media</v>
      </c>
      <c r="I12" s="4">
        <f t="shared" ref="I12" si="39">IF(H12="","",IF(H12="Muy Baja",0.2,IF(H12="Baja",0.4,IF(H12="Media",0.6,IF(H12="Alta",0.8,IF(H12="Muy Alta",1,))))))</f>
        <v>0.6</v>
      </c>
      <c r="J12" s="23" t="s">
        <v>93</v>
      </c>
      <c r="K12" s="5" t="str">
        <f>IF(OR(J12=[1]Impacto!$C$4,J12=[1]Impacto!$D$4),"Leve",IF(OR(J12=[1]Impacto!$C$5,J12=[1]Impacto!$D$5),"Menor",IF(OR(J12=[1]Impacto!$C$6,J12=[1]Impacto!$D$6),"Moderado",IF(OR(J12=[1]Impacto!$C$7,J12=[1]Impacto!$D$7),"Mayor",IF(OR(J12=[1]Impacto!$C$8,J12=[1]Impacto!$D$8),"Catastrófico","")))))</f>
        <v>Leve</v>
      </c>
      <c r="L12" s="4">
        <f t="shared" ref="L12" si="40">IF(K12="","",IF(K12="Leve",0.2,IF(K12="Menor",0.4,IF(K12="Moderado",0.6,IF(K12="Mayor",0.8,IF(K12="Catastrófico",1,))))))</f>
        <v>0.2</v>
      </c>
      <c r="M12" s="5" t="str">
        <f t="shared" ref="M12" si="41">IF(OR(AND(H12="Muy Baja",K12="Leve"),AND(H12="Muy Baja",K12="Menor"),AND(H12="Baja",K12="Leve")),"Baja",IF(OR(AND(H12="Muy baja",K12="Moderado"),AND(H12="Baja",K12="Menor"),AND(H12="Baja",K12="Moderado"),AND(H12="Media",K12="Leve"),AND(H12="Media",K12="Menor"),AND(H12="Media",K12="Moderado"),AND(H12="Alta",K12="Leve"),AND(H12="Alta",K12="Menor")),"Moderada",IF(OR(AND(H12="Muy Baja",K12="Mayor"),AND(H12="Baja",K12="Mayor"),AND(H12="Media",K12="Mayor"),AND(H12="Alta",K12="Moderado"),AND(H12="Alta",K12="Mayor"),AND(H12="Muy Alta",K12="Leve"),AND(H12="Muy Alta",K12="Menor"),AND(H12="Muy Alta",K12="Moderado"),AND(H12="Muy Alta",K12="Mayor")),"Alta",IF(OR(AND(H12="Muy Baja",K12="Catastrófico"),AND(H12="Baja",K12="Catastrófico"),AND(H12="Media",K12="Catastrófico"),AND(H12="Alta",K12="Catastrófico"),AND(H12="Muy Alta",K12="Catastrófico")),"Extrema",""))))</f>
        <v>Moderada</v>
      </c>
      <c r="N12" s="2">
        <v>1</v>
      </c>
      <c r="O12" s="32" t="s">
        <v>94</v>
      </c>
      <c r="P12" s="2" t="s">
        <v>95</v>
      </c>
      <c r="Q12" s="6" t="str">
        <f t="shared" ref="Q12" si="42">IF(OR(R12="Preventivo",R12="Detectivo"),"Probabilidad",IF(R12="Correctivo","Impacto",""))</f>
        <v>Probabilidad</v>
      </c>
      <c r="R12" s="7" t="s">
        <v>44</v>
      </c>
      <c r="S12" s="7" t="s">
        <v>45</v>
      </c>
      <c r="T12" s="8" t="str">
        <f t="shared" ref="T12" si="43">IF(AND(R12="Preventivo",S12="Automático"),"50%",IF(AND(R12="Preventivo",S12="Manual"),"40%",IF(AND(R12="Detectivo",S12="Automático"),"40%",IF(AND(R12="Detectivo",S12="Manual"),"30%",IF(AND(R12="Correctivo",S12="Automático"),"35%",IF(AND(R12="Correctivo",S12="Manual"),"25%",""))))))</f>
        <v>40%</v>
      </c>
      <c r="U12" s="7" t="s">
        <v>46</v>
      </c>
      <c r="V12" s="7" t="s">
        <v>68</v>
      </c>
      <c r="W12" s="7" t="s">
        <v>48</v>
      </c>
      <c r="X12" s="9" t="str">
        <f t="shared" ref="X12" si="44">IFERROR(IF(Y12="","",IF(Y12&lt;=0.2,"Muy Baja",IF(Y12&lt;=0.4,"Baja",IF(Y12&lt;=0.6,"Media",IF(Y12&lt;=0.8,"Alta","Muy Alta"))))),"")</f>
        <v>Baja</v>
      </c>
      <c r="Y12" s="10">
        <f t="shared" si="0"/>
        <v>0.36</v>
      </c>
      <c r="Z12" s="9" t="str">
        <f t="shared" ref="Z12" si="45">IFERROR(IF(AA12="","",IF(AA12&lt;=0.6,"Moderado",IF(AA12&lt;=0.8,"Mayor","Catastrófico"))),"")</f>
        <v>Moderado</v>
      </c>
      <c r="AA12" s="10">
        <f t="shared" si="1"/>
        <v>0.2</v>
      </c>
      <c r="AB12" s="3" t="str">
        <f t="shared" ref="AB12" si="46">IFERROR(IF(OR(AND(X12="Muy baja",Z12="Moderado"),AND(X12="Baja",Z12="Moderado"),AND(X12="Media",Z12="Moderado")),"Moderada",IF(OR(AND(X12="Muy Baja",Z12="Mayor"),AND(X12="Baja",Z12="Mayor"),AND(X12="Media",Z12="Mayor"),AND(X12="Alta",Z12="Moderado"),AND(X12="Alta",Z12="Mayor"),AND(X12="Muy Alta",Z12="Moderado"),AND(X12="Muy Alta",Z12="Mayor")),"Alta",IF(OR(AND(X12="Muy Baja",Z12="Catastrófico"),AND(X12="Baja",Z12="Catastrófico"),AND(X12="Media",Z12="Catastrófico"),AND(X12="Alta",Z12="Catastrófico"),AND(X12="Muy Alta",Z12="Catastrófico")),"Extrema",""))),"")</f>
        <v>Moderada</v>
      </c>
      <c r="AC12" s="2" t="s">
        <v>49</v>
      </c>
      <c r="AD12" s="27" t="s">
        <v>96</v>
      </c>
      <c r="AE12" s="11" t="s">
        <v>97</v>
      </c>
      <c r="AF12" s="22">
        <v>46024</v>
      </c>
      <c r="AG12" s="22">
        <v>46387</v>
      </c>
    </row>
    <row r="13" spans="1:33" ht="121.5" x14ac:dyDescent="0.25">
      <c r="A13" s="19" t="s">
        <v>98</v>
      </c>
      <c r="B13" s="2" t="s">
        <v>36</v>
      </c>
      <c r="C13" s="23" t="s">
        <v>99</v>
      </c>
      <c r="D13" s="23" t="s">
        <v>100</v>
      </c>
      <c r="E13" s="27" t="s">
        <v>101</v>
      </c>
      <c r="F13" s="2" t="s">
        <v>40</v>
      </c>
      <c r="G13" s="23">
        <v>14674</v>
      </c>
      <c r="H13" s="3" t="str">
        <f t="shared" ref="H13" si="47">IF(G13&lt;=0,"",IF(G13&lt;=2,"Muy Baja",IF(G13&lt;=24,"Baja",IF(G13&lt;=500,"Media",IF(G13&lt;=5000,"Alta","Muy Alta")))))</f>
        <v>Muy Alta</v>
      </c>
      <c r="I13" s="4">
        <f t="shared" ref="I13" si="48">IF(H13="","",IF(H13="Muy Baja",0.2,IF(H13="Baja",0.4,IF(H13="Media",0.6,IF(H13="Alta",0.8,IF(H13="Muy Alta",1,))))))</f>
        <v>1</v>
      </c>
      <c r="J13" s="23" t="s">
        <v>93</v>
      </c>
      <c r="K13" s="5" t="str">
        <f>IF(OR(J13=[1]Impacto!$C$4,J13=[1]Impacto!$D$4),"Leve",IF(OR(J13=[1]Impacto!$C$5,J13=[1]Impacto!$D$5),"Menor",IF(OR(J13=[1]Impacto!$C$6,J13=[1]Impacto!$D$6),"Moderado",IF(OR(J13=[1]Impacto!$C$7,J13=[1]Impacto!$D$7),"Mayor",IF(OR(J13=[1]Impacto!$C$8,J13=[1]Impacto!$D$8),"Catastrófico","")))))</f>
        <v>Leve</v>
      </c>
      <c r="L13" s="4">
        <f t="shared" ref="L13" si="49">IF(K13="","",IF(K13="Leve",0.2,IF(K13="Menor",0.4,IF(K13="Moderado",0.6,IF(K13="Mayor",0.8,IF(K13="Catastrófico",1,))))))</f>
        <v>0.2</v>
      </c>
      <c r="M13" s="5" t="str">
        <f t="shared" ref="M13" si="50">IF(OR(AND(H13="Muy Baja",K13="Leve"),AND(H13="Muy Baja",K13="Menor"),AND(H13="Baja",K13="Leve")),"Baja",IF(OR(AND(H13="Muy baja",K13="Moderado"),AND(H13="Baja",K13="Menor"),AND(H13="Baja",K13="Moderado"),AND(H13="Media",K13="Leve"),AND(H13="Media",K13="Menor"),AND(H13="Media",K13="Moderado"),AND(H13="Alta",K13="Leve"),AND(H13="Alta",K13="Menor")),"Moderada",IF(OR(AND(H13="Muy Baja",K13="Mayor"),AND(H13="Baja",K13="Mayor"),AND(H13="Media",K13="Mayor"),AND(H13="Alta",K13="Moderado"),AND(H13="Alta",K13="Mayor"),AND(H13="Muy Alta",K13="Leve"),AND(H13="Muy Alta",K13="Menor"),AND(H13="Muy Alta",K13="Moderado"),AND(H13="Muy Alta",K13="Mayor")),"Alta",IF(OR(AND(H13="Muy Baja",K13="Catastrófico"),AND(H13="Baja",K13="Catastrófico"),AND(H13="Media",K13="Catastrófico"),AND(H13="Alta",K13="Catastrófico"),AND(H13="Muy Alta",K13="Catastrófico")),"Extrema",""))))</f>
        <v>Alta</v>
      </c>
      <c r="N13" s="2">
        <v>1</v>
      </c>
      <c r="O13" s="32" t="s">
        <v>102</v>
      </c>
      <c r="P13" s="2" t="s">
        <v>103</v>
      </c>
      <c r="Q13" s="6" t="str">
        <f t="shared" ref="Q13" si="51">IF(OR(R13="Preventivo",R13="Detectivo"),"Probabilidad",IF(R13="Correctivo","Impacto",""))</f>
        <v>Probabilidad</v>
      </c>
      <c r="R13" s="7" t="s">
        <v>44</v>
      </c>
      <c r="S13" s="7" t="s">
        <v>45</v>
      </c>
      <c r="T13" s="8" t="str">
        <f t="shared" ref="T13" si="52">IF(AND(R13="Preventivo",S13="Automático"),"50%",IF(AND(R13="Preventivo",S13="Manual"),"40%",IF(AND(R13="Detectivo",S13="Automático"),"40%",IF(AND(R13="Detectivo",S13="Manual"),"30%",IF(AND(R13="Correctivo",S13="Automático"),"35%",IF(AND(R13="Correctivo",S13="Manual"),"25%",""))))))</f>
        <v>40%</v>
      </c>
      <c r="U13" s="7" t="s">
        <v>46</v>
      </c>
      <c r="V13" s="7" t="s">
        <v>68</v>
      </c>
      <c r="W13" s="7" t="s">
        <v>48</v>
      </c>
      <c r="X13" s="9" t="str">
        <f t="shared" ref="X13" si="53">IFERROR(IF(Y13="","",IF(Y13&lt;=0.2,"Muy Baja",IF(Y13&lt;=0.4,"Baja",IF(Y13&lt;=0.6,"Media",IF(Y13&lt;=0.8,"Alta","Muy Alta"))))),"")</f>
        <v>Media</v>
      </c>
      <c r="Y13" s="10">
        <f t="shared" si="0"/>
        <v>0.6</v>
      </c>
      <c r="Z13" s="9" t="str">
        <f t="shared" ref="Z13" si="54">IFERROR(IF(AA13="","",IF(AA13&lt;=0.6,"Moderado",IF(AA13&lt;=0.8,"Mayor","Catastrófico"))),"")</f>
        <v>Moderado</v>
      </c>
      <c r="AA13" s="10">
        <f t="shared" si="1"/>
        <v>0.2</v>
      </c>
      <c r="AB13" s="3" t="str">
        <f t="shared" ref="AB13" si="55">IFERROR(IF(OR(AND(X13="Muy baja",Z13="Moderado"),AND(X13="Baja",Z13="Moderado"),AND(X13="Media",Z13="Moderado")),"Moderada",IF(OR(AND(X13="Muy Baja",Z13="Mayor"),AND(X13="Baja",Z13="Mayor"),AND(X13="Media",Z13="Mayor"),AND(X13="Alta",Z13="Moderado"),AND(X13="Alta",Z13="Mayor"),AND(X13="Muy Alta",Z13="Moderado"),AND(X13="Muy Alta",Z13="Mayor")),"Alta",IF(OR(AND(X13="Muy Baja",Z13="Catastrófico"),AND(X13="Baja",Z13="Catastrófico"),AND(X13="Media",Z13="Catastrófico"),AND(X13="Alta",Z13="Catastrófico"),AND(X13="Muy Alta",Z13="Catastrófico")),"Extrema",""))),"")</f>
        <v>Moderada</v>
      </c>
      <c r="AC13" s="2" t="s">
        <v>49</v>
      </c>
      <c r="AD13" s="27" t="s">
        <v>104</v>
      </c>
      <c r="AE13" s="11" t="s">
        <v>105</v>
      </c>
      <c r="AF13" s="22">
        <v>46024</v>
      </c>
      <c r="AG13" s="22">
        <v>46387</v>
      </c>
    </row>
    <row r="14" spans="1:33" ht="148.5" x14ac:dyDescent="0.25">
      <c r="A14" s="19" t="s">
        <v>106</v>
      </c>
      <c r="B14" s="2" t="s">
        <v>36</v>
      </c>
      <c r="C14" s="23" t="s">
        <v>107</v>
      </c>
      <c r="D14" s="23" t="s">
        <v>108</v>
      </c>
      <c r="E14" s="27" t="s">
        <v>109</v>
      </c>
      <c r="F14" s="2" t="s">
        <v>40</v>
      </c>
      <c r="G14" s="23">
        <v>80</v>
      </c>
      <c r="H14" s="3" t="str">
        <f t="shared" ref="H14" si="56">IF(G14&lt;=0,"",IF(G14&lt;=2,"Muy Baja",IF(G14&lt;=24,"Baja",IF(G14&lt;=500,"Media",IF(G14&lt;=5000,"Alta","Muy Alta")))))</f>
        <v>Media</v>
      </c>
      <c r="I14" s="4">
        <f t="shared" ref="I14" si="57">IF(H14="","",IF(H14="Muy Baja",0.2,IF(H14="Baja",0.4,IF(H14="Media",0.6,IF(H14="Alta",0.8,IF(H14="Muy Alta",1,))))))</f>
        <v>0.6</v>
      </c>
      <c r="J14" s="23" t="s">
        <v>110</v>
      </c>
      <c r="K14" s="5" t="str">
        <f>IF(OR(J14=[1]Impacto!$C$4,J14=[1]Impacto!$D$4),"Leve",IF(OR(J14=[1]Impacto!$C$5,J14=[1]Impacto!$D$5),"Menor",IF(OR(J14=[1]Impacto!$C$6,J14=[1]Impacto!$D$6),"Moderado",IF(OR(J14=[1]Impacto!$C$7,J14=[1]Impacto!$D$7),"Mayor",IF(OR(J14=[1]Impacto!$C$8,J14=[1]Impacto!$D$8),"Catastrófico","")))))</f>
        <v>Mayor</v>
      </c>
      <c r="L14" s="4">
        <f t="shared" ref="L14" si="58">IF(K14="","",IF(K14="Leve",0.2,IF(K14="Menor",0.4,IF(K14="Moderado",0.6,IF(K14="Mayor",0.8,IF(K14="Catastrófico",1,))))))</f>
        <v>0.8</v>
      </c>
      <c r="M14" s="5" t="str">
        <f t="shared" ref="M14" si="59">IF(OR(AND(H14="Muy Baja",K14="Leve"),AND(H14="Muy Baja",K14="Menor"),AND(H14="Baja",K14="Leve")),"Baja",IF(OR(AND(H14="Muy baja",K14="Moderado"),AND(H14="Baja",K14="Menor"),AND(H14="Baja",K14="Moderado"),AND(H14="Media",K14="Leve"),AND(H14="Media",K14="Menor"),AND(H14="Media",K14="Moderado"),AND(H14="Alta",K14="Leve"),AND(H14="Alta",K14="Menor")),"Moderada",IF(OR(AND(H14="Muy Baja",K14="Mayor"),AND(H14="Baja",K14="Mayor"),AND(H14="Media",K14="Mayor"),AND(H14="Alta",K14="Moderado"),AND(H14="Alta",K14="Mayor"),AND(H14="Muy Alta",K14="Leve"),AND(H14="Muy Alta",K14="Menor"),AND(H14="Muy Alta",K14="Moderado"),AND(H14="Muy Alta",K14="Mayor")),"Alta",IF(OR(AND(H14="Muy Baja",K14="Catastrófico"),AND(H14="Baja",K14="Catastrófico"),AND(H14="Media",K14="Catastrófico"),AND(H14="Alta",K14="Catastrófico"),AND(H14="Muy Alta",K14="Catastrófico")),"Extrema",""))))</f>
        <v>Alta</v>
      </c>
      <c r="N14" s="2">
        <v>1</v>
      </c>
      <c r="O14" s="32" t="s">
        <v>111</v>
      </c>
      <c r="P14" s="2" t="s">
        <v>112</v>
      </c>
      <c r="Q14" s="6" t="str">
        <f t="shared" ref="Q14" si="60">IF(OR(R14="Preventivo",R14="Detectivo"),"Probabilidad",IF(R14="Correctivo","Impacto",""))</f>
        <v>Probabilidad</v>
      </c>
      <c r="R14" s="7" t="s">
        <v>44</v>
      </c>
      <c r="S14" s="7" t="s">
        <v>45</v>
      </c>
      <c r="T14" s="8" t="str">
        <f t="shared" ref="T14" si="61">IF(AND(R14="Preventivo",S14="Automático"),"50%",IF(AND(R14="Preventivo",S14="Manual"),"40%",IF(AND(R14="Detectivo",S14="Automático"),"40%",IF(AND(R14="Detectivo",S14="Manual"),"30%",IF(AND(R14="Correctivo",S14="Automático"),"35%",IF(AND(R14="Correctivo",S14="Manual"),"25%",""))))))</f>
        <v>40%</v>
      </c>
      <c r="U14" s="7" t="s">
        <v>46</v>
      </c>
      <c r="V14" s="7" t="s">
        <v>68</v>
      </c>
      <c r="W14" s="7" t="s">
        <v>48</v>
      </c>
      <c r="X14" s="9" t="str">
        <f t="shared" ref="X14" si="62">IFERROR(IF(Y14="","",IF(Y14&lt;=0.2,"Muy Baja",IF(Y14&lt;=0.4,"Baja",IF(Y14&lt;=0.6,"Media",IF(Y14&lt;=0.8,"Alta","Muy Alta"))))),"")</f>
        <v>Baja</v>
      </c>
      <c r="Y14" s="10">
        <f t="shared" si="0"/>
        <v>0.36</v>
      </c>
      <c r="Z14" s="9" t="str">
        <f t="shared" ref="Z14" si="63">IFERROR(IF(AA14="","",IF(AA14&lt;=0.6,"Moderado",IF(AA14&lt;=0.8,"Mayor","Catastrófico"))),"")</f>
        <v>Mayor</v>
      </c>
      <c r="AA14" s="10">
        <f t="shared" si="1"/>
        <v>0.8</v>
      </c>
      <c r="AB14" s="3" t="str">
        <f t="shared" ref="AB14" si="64">IFERROR(IF(OR(AND(X14="Muy baja",Z14="Moderado"),AND(X14="Baja",Z14="Moderado"),AND(X14="Media",Z14="Moderado")),"Moderada",IF(OR(AND(X14="Muy Baja",Z14="Mayor"),AND(X14="Baja",Z14="Mayor"),AND(X14="Media",Z14="Mayor"),AND(X14="Alta",Z14="Moderado"),AND(X14="Alta",Z14="Mayor"),AND(X14="Muy Alta",Z14="Moderado"),AND(X14="Muy Alta",Z14="Mayor")),"Alta",IF(OR(AND(X14="Muy Baja",Z14="Catastrófico"),AND(X14="Baja",Z14="Catastrófico"),AND(X14="Media",Z14="Catastrófico"),AND(X14="Alta",Z14="Catastrófico"),AND(X14="Muy Alta",Z14="Catastrófico")),"Extrema",""))),"")</f>
        <v>Alta</v>
      </c>
      <c r="AC14" s="2" t="s">
        <v>49</v>
      </c>
      <c r="AD14" s="27" t="s">
        <v>113</v>
      </c>
      <c r="AE14" s="11" t="s">
        <v>114</v>
      </c>
      <c r="AF14" s="22">
        <v>46024</v>
      </c>
      <c r="AG14" s="22">
        <v>46387</v>
      </c>
    </row>
    <row r="15" spans="1:33" ht="121.5" x14ac:dyDescent="0.25">
      <c r="A15" s="19" t="s">
        <v>106</v>
      </c>
      <c r="B15" s="2" t="s">
        <v>36</v>
      </c>
      <c r="C15" s="23" t="s">
        <v>115</v>
      </c>
      <c r="D15" s="23" t="s">
        <v>116</v>
      </c>
      <c r="E15" s="27" t="s">
        <v>117</v>
      </c>
      <c r="F15" s="2" t="s">
        <v>40</v>
      </c>
      <c r="G15" s="23">
        <v>1768</v>
      </c>
      <c r="H15" s="3" t="str">
        <f t="shared" ref="H15" si="65">IF(G15&lt;=0,"",IF(G15&lt;=2,"Muy Baja",IF(G15&lt;=24,"Baja",IF(G15&lt;=500,"Media",IF(G15&lt;=5000,"Alta","Muy Alta")))))</f>
        <v>Alta</v>
      </c>
      <c r="I15" s="4">
        <f t="shared" ref="I15" si="66">IF(H15="","",IF(H15="Muy Baja",0.2,IF(H15="Baja",0.4,IF(H15="Media",0.6,IF(H15="Alta",0.8,IF(H15="Muy Alta",1,))))))</f>
        <v>0.8</v>
      </c>
      <c r="J15" s="23" t="s">
        <v>110</v>
      </c>
      <c r="K15" s="5" t="str">
        <f>IF(OR(J15=[1]Impacto!$C$4,J15=[1]Impacto!$D$4),"Leve",IF(OR(J15=[1]Impacto!$C$5,J15=[1]Impacto!$D$5),"Menor",IF(OR(J15=[1]Impacto!$C$6,J15=[1]Impacto!$D$6),"Moderado",IF(OR(J15=[1]Impacto!$C$7,J15=[1]Impacto!$D$7),"Mayor",IF(OR(J15=[1]Impacto!$C$8,J15=[1]Impacto!$D$8),"Catastrófico","")))))</f>
        <v>Mayor</v>
      </c>
      <c r="L15" s="4">
        <f t="shared" ref="L15" si="67">IF(K15="","",IF(K15="Leve",0.2,IF(K15="Menor",0.4,IF(K15="Moderado",0.6,IF(K15="Mayor",0.8,IF(K15="Catastrófico",1,))))))</f>
        <v>0.8</v>
      </c>
      <c r="M15" s="5" t="str">
        <f t="shared" ref="M15" si="68">IF(OR(AND(H15="Muy Baja",K15="Leve"),AND(H15="Muy Baja",K15="Menor"),AND(H15="Baja",K15="Leve")),"Baja",IF(OR(AND(H15="Muy baja",K15="Moderado"),AND(H15="Baja",K15="Menor"),AND(H15="Baja",K15="Moderado"),AND(H15="Media",K15="Leve"),AND(H15="Media",K15="Menor"),AND(H15="Media",K15="Moderado"),AND(H15="Alta",K15="Leve"),AND(H15="Alta",K15="Menor")),"Moderada",IF(OR(AND(H15="Muy Baja",K15="Mayor"),AND(H15="Baja",K15="Mayor"),AND(H15="Media",K15="Mayor"),AND(H15="Alta",K15="Moderado"),AND(H15="Alta",K15="Mayor"),AND(H15="Muy Alta",K15="Leve"),AND(H15="Muy Alta",K15="Menor"),AND(H15="Muy Alta",K15="Moderado"),AND(H15="Muy Alta",K15="Mayor")),"Alta",IF(OR(AND(H15="Muy Baja",K15="Catastrófico"),AND(H15="Baja",K15="Catastrófico"),AND(H15="Media",K15="Catastrófico"),AND(H15="Alta",K15="Catastrófico"),AND(H15="Muy Alta",K15="Catastrófico")),"Extrema",""))))</f>
        <v>Alta</v>
      </c>
      <c r="N15" s="2">
        <v>1</v>
      </c>
      <c r="O15" s="32" t="s">
        <v>118</v>
      </c>
      <c r="P15" s="2" t="s">
        <v>112</v>
      </c>
      <c r="Q15" s="6" t="str">
        <f t="shared" ref="Q15" si="69">IF(OR(R15="Preventivo",R15="Detectivo"),"Probabilidad",IF(R15="Correctivo","Impacto",""))</f>
        <v>Probabilidad</v>
      </c>
      <c r="R15" s="7" t="s">
        <v>44</v>
      </c>
      <c r="S15" s="7" t="s">
        <v>45</v>
      </c>
      <c r="T15" s="8" t="str">
        <f t="shared" ref="T15" si="70">IF(AND(R15="Preventivo",S15="Automático"),"50%",IF(AND(R15="Preventivo",S15="Manual"),"40%",IF(AND(R15="Detectivo",S15="Automático"),"40%",IF(AND(R15="Detectivo",S15="Manual"),"30%",IF(AND(R15="Correctivo",S15="Automático"),"35%",IF(AND(R15="Correctivo",S15="Manual"),"25%",""))))))</f>
        <v>40%</v>
      </c>
      <c r="U15" s="7" t="s">
        <v>46</v>
      </c>
      <c r="V15" s="7" t="s">
        <v>68</v>
      </c>
      <c r="W15" s="7" t="s">
        <v>48</v>
      </c>
      <c r="X15" s="9" t="str">
        <f t="shared" ref="X15" si="71">IFERROR(IF(Y15="","",IF(Y15&lt;=0.2,"Muy Baja",IF(Y15&lt;=0.4,"Baja",IF(Y15&lt;=0.6,"Media",IF(Y15&lt;=0.8,"Alta","Muy Alta"))))),"")</f>
        <v>Media</v>
      </c>
      <c r="Y15" s="10">
        <f t="shared" si="0"/>
        <v>0.48</v>
      </c>
      <c r="Z15" s="9" t="str">
        <f t="shared" ref="Z15" si="72">IFERROR(IF(AA15="","",IF(AA15&lt;=0.6,"Moderado",IF(AA15&lt;=0.8,"Mayor","Catastrófico"))),"")</f>
        <v>Mayor</v>
      </c>
      <c r="AA15" s="10">
        <f t="shared" si="1"/>
        <v>0.8</v>
      </c>
      <c r="AB15" s="3" t="str">
        <f t="shared" ref="AB15" si="73">IFERROR(IF(OR(AND(X15="Muy baja",Z15="Moderado"),AND(X15="Baja",Z15="Moderado"),AND(X15="Media",Z15="Moderado")),"Moderada",IF(OR(AND(X15="Muy Baja",Z15="Mayor"),AND(X15="Baja",Z15="Mayor"),AND(X15="Media",Z15="Mayor"),AND(X15="Alta",Z15="Moderado"),AND(X15="Alta",Z15="Mayor"),AND(X15="Muy Alta",Z15="Moderado"),AND(X15="Muy Alta",Z15="Mayor")),"Alta",IF(OR(AND(X15="Muy Baja",Z15="Catastrófico"),AND(X15="Baja",Z15="Catastrófico"),AND(X15="Media",Z15="Catastrófico"),AND(X15="Alta",Z15="Catastrófico"),AND(X15="Muy Alta",Z15="Catastrófico")),"Extrema",""))),"")</f>
        <v>Alta</v>
      </c>
      <c r="AC15" s="2" t="s">
        <v>49</v>
      </c>
      <c r="AD15" s="27" t="s">
        <v>119</v>
      </c>
      <c r="AE15" s="11" t="s">
        <v>114</v>
      </c>
      <c r="AF15" s="22">
        <v>46024</v>
      </c>
      <c r="AG15" s="22">
        <v>46387</v>
      </c>
    </row>
    <row r="16" spans="1:33" ht="14.25" customHeight="1" x14ac:dyDescent="0.25">
      <c r="A16" s="20"/>
      <c r="B16" s="13"/>
      <c r="C16" s="13"/>
      <c r="D16" s="13"/>
      <c r="E16" s="13"/>
      <c r="F16" s="13"/>
      <c r="G16" s="13"/>
      <c r="J16" s="13"/>
      <c r="N16" s="13"/>
      <c r="O16" s="13"/>
      <c r="P16" s="13"/>
      <c r="R16" s="14"/>
      <c r="S16" s="14"/>
      <c r="U16" s="14"/>
      <c r="V16" s="14"/>
      <c r="W16" s="14"/>
      <c r="AC16" s="13"/>
      <c r="AD16" s="13"/>
      <c r="AE16" s="13"/>
      <c r="AF16" s="13"/>
      <c r="AG16" s="13"/>
    </row>
    <row r="17" spans="1:33" ht="14.25" customHeight="1" x14ac:dyDescent="0.25">
      <c r="A17" s="20"/>
      <c r="B17" s="13"/>
      <c r="C17" s="13"/>
      <c r="D17" s="13"/>
      <c r="E17" s="13"/>
      <c r="F17" s="13"/>
      <c r="G17" s="13"/>
      <c r="J17" s="13"/>
      <c r="N17" s="13"/>
      <c r="O17" s="13"/>
      <c r="P17" s="13"/>
      <c r="R17" s="14"/>
      <c r="S17" s="14"/>
      <c r="U17" s="14"/>
      <c r="V17" s="14"/>
      <c r="W17" s="14"/>
      <c r="AC17" s="13"/>
      <c r="AD17" s="13"/>
      <c r="AE17" s="13"/>
      <c r="AF17" s="13"/>
      <c r="AG17" s="13"/>
    </row>
    <row r="18" spans="1:33" ht="19.5" customHeight="1" x14ac:dyDescent="0.25">
      <c r="A18" s="20"/>
      <c r="B18" s="13"/>
      <c r="C18" s="13"/>
      <c r="D18" s="13"/>
      <c r="E18" s="13"/>
      <c r="F18" s="13"/>
      <c r="G18" s="13"/>
      <c r="J18" s="13"/>
      <c r="N18" s="13"/>
      <c r="O18" s="13"/>
      <c r="P18" s="13"/>
      <c r="R18" s="14"/>
      <c r="S18" s="14"/>
      <c r="U18" s="14"/>
      <c r="V18" s="14"/>
      <c r="W18" s="14"/>
      <c r="AC18" s="13"/>
      <c r="AD18" s="13"/>
      <c r="AE18" s="13"/>
      <c r="AF18" s="13"/>
      <c r="AG18" s="13"/>
    </row>
    <row r="19" spans="1:33" ht="13.5" x14ac:dyDescent="0.25">
      <c r="A19" s="20"/>
      <c r="B19" s="13"/>
      <c r="C19" s="13"/>
      <c r="D19" s="13"/>
      <c r="E19" s="13"/>
      <c r="F19" s="13"/>
      <c r="G19" s="13"/>
      <c r="J19" s="13"/>
      <c r="N19" s="13"/>
      <c r="O19" s="13"/>
      <c r="P19" s="13"/>
      <c r="R19" s="14"/>
      <c r="S19" s="14"/>
      <c r="U19" s="14"/>
      <c r="V19" s="14"/>
      <c r="W19" s="14"/>
      <c r="AC19" s="13"/>
      <c r="AD19" s="13"/>
      <c r="AE19" s="13"/>
      <c r="AF19" s="13"/>
      <c r="AG19" s="13"/>
    </row>
    <row r="20" spans="1:33" ht="13.5" x14ac:dyDescent="0.25">
      <c r="A20" s="20"/>
      <c r="B20" s="13"/>
      <c r="C20" s="13"/>
      <c r="D20" s="13"/>
      <c r="E20" s="13"/>
      <c r="F20" s="13"/>
      <c r="G20" s="13"/>
      <c r="J20" s="13"/>
      <c r="N20" s="13"/>
      <c r="O20" s="13"/>
      <c r="P20" s="13"/>
      <c r="R20" s="14"/>
      <c r="S20" s="14"/>
      <c r="U20" s="14"/>
      <c r="V20" s="14"/>
      <c r="W20" s="14"/>
      <c r="AC20" s="13"/>
      <c r="AD20" s="13"/>
      <c r="AE20" s="13"/>
      <c r="AF20" s="13"/>
      <c r="AG20" s="13"/>
    </row>
    <row r="21" spans="1:33" ht="14.25" customHeight="1" x14ac:dyDescent="0.25">
      <c r="A21" s="20"/>
      <c r="B21" s="13"/>
      <c r="C21" s="13"/>
      <c r="D21" s="13"/>
      <c r="E21" s="13"/>
      <c r="F21" s="13"/>
      <c r="G21" s="13"/>
      <c r="J21" s="13"/>
      <c r="N21" s="13"/>
      <c r="O21" s="13"/>
      <c r="P21" s="13"/>
      <c r="R21" s="14"/>
      <c r="S21" s="14"/>
      <c r="U21" s="14"/>
      <c r="V21" s="14"/>
      <c r="W21" s="14"/>
      <c r="AC21" s="13"/>
      <c r="AD21" s="13"/>
      <c r="AE21" s="13"/>
      <c r="AF21" s="13"/>
      <c r="AG21" s="13"/>
    </row>
    <row r="22" spans="1:33" ht="14.25" customHeight="1" x14ac:dyDescent="0.25">
      <c r="A22" s="20"/>
      <c r="B22" s="13"/>
      <c r="C22" s="13"/>
      <c r="D22" s="13"/>
      <c r="E22" s="13"/>
      <c r="F22" s="13"/>
      <c r="G22" s="13"/>
      <c r="J22" s="13"/>
      <c r="N22" s="13"/>
      <c r="O22" s="13"/>
      <c r="P22" s="13"/>
      <c r="R22" s="14"/>
      <c r="S22" s="14"/>
      <c r="U22" s="14"/>
      <c r="V22" s="14"/>
      <c r="W22" s="14"/>
      <c r="AC22" s="13"/>
      <c r="AD22" s="13"/>
      <c r="AE22" s="13"/>
      <c r="AF22" s="13"/>
      <c r="AG22" s="13"/>
    </row>
    <row r="23" spans="1:33" ht="13.5" x14ac:dyDescent="0.25">
      <c r="A23" s="20"/>
      <c r="B23" s="13"/>
      <c r="C23" s="13"/>
      <c r="D23" s="13"/>
      <c r="E23" s="13"/>
      <c r="F23" s="13"/>
      <c r="G23" s="13"/>
      <c r="J23" s="13"/>
      <c r="N23" s="13"/>
      <c r="O23" s="13"/>
      <c r="P23" s="13"/>
      <c r="R23" s="14"/>
      <c r="S23" s="14"/>
      <c r="U23" s="14"/>
      <c r="V23" s="14"/>
      <c r="W23" s="14"/>
      <c r="AC23" s="13"/>
      <c r="AD23" s="13"/>
      <c r="AE23" s="13"/>
      <c r="AF23" s="13"/>
      <c r="AG23" s="13"/>
    </row>
    <row r="24" spans="1:33" ht="13.5" x14ac:dyDescent="0.25">
      <c r="A24" s="20"/>
      <c r="B24" s="13"/>
      <c r="C24" s="13"/>
      <c r="D24" s="13"/>
      <c r="E24" s="13"/>
      <c r="F24" s="13"/>
      <c r="G24" s="13"/>
      <c r="J24" s="13"/>
      <c r="N24" s="13"/>
      <c r="O24" s="13"/>
      <c r="P24" s="13"/>
      <c r="R24" s="14"/>
      <c r="S24" s="14"/>
      <c r="U24" s="14"/>
      <c r="V24" s="14"/>
      <c r="W24" s="14"/>
      <c r="AC24" s="13"/>
      <c r="AD24" s="13"/>
      <c r="AE24" s="13"/>
      <c r="AF24" s="13"/>
      <c r="AG24" s="13"/>
    </row>
    <row r="25" spans="1:33" ht="13.5" x14ac:dyDescent="0.25">
      <c r="A25" s="20"/>
      <c r="B25" s="13"/>
      <c r="C25" s="13"/>
      <c r="D25" s="13"/>
      <c r="E25" s="13"/>
      <c r="F25" s="13"/>
      <c r="G25" s="13"/>
      <c r="J25" s="13"/>
      <c r="N25" s="13"/>
      <c r="O25" s="13"/>
      <c r="P25" s="13"/>
      <c r="R25" s="14"/>
      <c r="S25" s="14"/>
      <c r="U25" s="14"/>
      <c r="V25" s="14"/>
      <c r="W25" s="14"/>
      <c r="AC25" s="13"/>
      <c r="AD25" s="13"/>
      <c r="AE25" s="13"/>
      <c r="AF25" s="13"/>
      <c r="AG25" s="13"/>
    </row>
    <row r="26" spans="1:33" ht="13.5" x14ac:dyDescent="0.25">
      <c r="A26" s="20"/>
      <c r="B26" s="13"/>
      <c r="C26" s="13"/>
      <c r="D26" s="13"/>
      <c r="E26" s="13"/>
      <c r="F26" s="13"/>
      <c r="G26" s="13"/>
      <c r="J26" s="13"/>
      <c r="N26" s="13"/>
      <c r="O26" s="13"/>
      <c r="P26" s="13"/>
      <c r="R26" s="14"/>
      <c r="S26" s="14"/>
      <c r="U26" s="14"/>
      <c r="V26" s="14"/>
      <c r="W26" s="14"/>
      <c r="AC26" s="13"/>
      <c r="AD26" s="13"/>
      <c r="AE26" s="13"/>
      <c r="AF26" s="13"/>
      <c r="AG26" s="13"/>
    </row>
    <row r="27" spans="1:33" ht="13.5" x14ac:dyDescent="0.25">
      <c r="A27" s="20"/>
      <c r="B27" s="13"/>
      <c r="C27" s="13"/>
      <c r="D27" s="13"/>
      <c r="E27" s="13"/>
      <c r="F27" s="13"/>
      <c r="G27" s="13"/>
      <c r="J27" s="13"/>
      <c r="N27" s="13"/>
      <c r="O27" s="13"/>
      <c r="P27" s="13"/>
      <c r="R27" s="14"/>
      <c r="S27" s="14"/>
      <c r="U27" s="14"/>
      <c r="V27" s="14"/>
      <c r="W27" s="14"/>
      <c r="AC27" s="13"/>
      <c r="AD27" s="13"/>
      <c r="AE27" s="13"/>
      <c r="AF27" s="13"/>
      <c r="AG27" s="13"/>
    </row>
    <row r="28" spans="1:33" ht="13.5" x14ac:dyDescent="0.25">
      <c r="A28" s="20"/>
      <c r="B28" s="13"/>
      <c r="C28" s="13"/>
      <c r="D28" s="13"/>
      <c r="E28" s="13"/>
      <c r="F28" s="13"/>
      <c r="G28" s="13"/>
      <c r="J28" s="13"/>
      <c r="N28" s="13"/>
      <c r="O28" s="13"/>
      <c r="P28" s="13"/>
      <c r="R28" s="14"/>
      <c r="S28" s="14"/>
      <c r="U28" s="14"/>
      <c r="V28" s="14"/>
      <c r="W28" s="14"/>
      <c r="AC28" s="13"/>
      <c r="AD28" s="13"/>
      <c r="AE28" s="13"/>
      <c r="AF28" s="13"/>
      <c r="AG28" s="13"/>
    </row>
    <row r="29" spans="1:33" ht="13.5" x14ac:dyDescent="0.25">
      <c r="A29" s="20"/>
      <c r="B29" s="13"/>
      <c r="C29" s="13"/>
      <c r="D29" s="13"/>
      <c r="E29" s="13"/>
      <c r="F29" s="13"/>
      <c r="G29" s="13"/>
      <c r="J29" s="13"/>
      <c r="N29" s="13"/>
      <c r="O29" s="13"/>
      <c r="P29" s="13"/>
      <c r="R29" s="14"/>
      <c r="S29" s="14"/>
      <c r="U29" s="14"/>
      <c r="V29" s="14"/>
      <c r="W29" s="14"/>
      <c r="AC29" s="13"/>
      <c r="AD29" s="13"/>
      <c r="AE29" s="13"/>
      <c r="AF29" s="13"/>
      <c r="AG29" s="13"/>
    </row>
    <row r="30" spans="1:33" ht="13.5" x14ac:dyDescent="0.25">
      <c r="A30" s="20"/>
      <c r="B30" s="13"/>
      <c r="C30" s="13"/>
      <c r="D30" s="13"/>
      <c r="E30" s="13"/>
      <c r="F30" s="13"/>
      <c r="G30" s="13"/>
      <c r="J30" s="13"/>
      <c r="N30" s="13"/>
      <c r="O30" s="13"/>
      <c r="P30" s="13"/>
      <c r="R30" s="14"/>
      <c r="S30" s="14"/>
      <c r="U30" s="14"/>
      <c r="V30" s="14"/>
      <c r="W30" s="14"/>
      <c r="AC30" s="13"/>
      <c r="AD30" s="13"/>
      <c r="AE30" s="13"/>
      <c r="AF30" s="13"/>
      <c r="AG30" s="13"/>
    </row>
    <row r="31" spans="1:33" ht="13.5" x14ac:dyDescent="0.25">
      <c r="A31" s="20"/>
      <c r="B31" s="13"/>
      <c r="C31" s="13"/>
      <c r="D31" s="13"/>
      <c r="E31" s="13"/>
      <c r="F31" s="13"/>
      <c r="G31" s="13"/>
      <c r="J31" s="13"/>
      <c r="N31" s="13"/>
      <c r="O31" s="13"/>
      <c r="P31" s="13"/>
      <c r="R31" s="14"/>
      <c r="S31" s="14"/>
      <c r="U31" s="14"/>
      <c r="V31" s="14"/>
      <c r="W31" s="14"/>
      <c r="AC31" s="13"/>
      <c r="AD31" s="13"/>
      <c r="AE31" s="13"/>
      <c r="AF31" s="13"/>
      <c r="AG31" s="13"/>
    </row>
    <row r="32" spans="1:33" ht="13.5" x14ac:dyDescent="0.25">
      <c r="A32" s="20"/>
      <c r="B32" s="13"/>
      <c r="C32" s="13"/>
      <c r="D32" s="13"/>
      <c r="E32" s="13"/>
      <c r="F32" s="13"/>
      <c r="G32" s="13"/>
      <c r="J32" s="13"/>
      <c r="N32" s="13"/>
      <c r="O32" s="13"/>
      <c r="P32" s="13"/>
      <c r="R32" s="14"/>
      <c r="S32" s="14"/>
      <c r="U32" s="14"/>
      <c r="V32" s="14"/>
      <c r="W32" s="14"/>
      <c r="AC32" s="13"/>
      <c r="AD32" s="13"/>
      <c r="AE32" s="13"/>
      <c r="AF32" s="13"/>
      <c r="AG32" s="13"/>
    </row>
    <row r="33" spans="1:33" ht="13.5" x14ac:dyDescent="0.25">
      <c r="A33" s="20"/>
      <c r="B33" s="13"/>
      <c r="C33" s="13"/>
      <c r="D33" s="13"/>
      <c r="E33" s="13"/>
      <c r="F33" s="13"/>
      <c r="G33" s="13"/>
      <c r="J33" s="13"/>
      <c r="N33" s="13"/>
      <c r="O33" s="13"/>
      <c r="P33" s="13"/>
      <c r="R33" s="14"/>
      <c r="S33" s="14"/>
      <c r="U33" s="14"/>
      <c r="V33" s="14"/>
      <c r="W33" s="14"/>
      <c r="AC33" s="13"/>
      <c r="AD33" s="13"/>
      <c r="AE33" s="13"/>
      <c r="AF33" s="13"/>
      <c r="AG33" s="13"/>
    </row>
    <row r="34" spans="1:33" ht="13.5" x14ac:dyDescent="0.25">
      <c r="A34" s="20"/>
      <c r="B34" s="13"/>
      <c r="C34" s="13"/>
      <c r="D34" s="13"/>
      <c r="E34" s="13"/>
      <c r="F34" s="13"/>
      <c r="G34" s="13"/>
      <c r="J34" s="13"/>
      <c r="N34" s="13"/>
      <c r="O34" s="13"/>
      <c r="P34" s="13"/>
      <c r="R34" s="14"/>
      <c r="S34" s="14"/>
      <c r="U34" s="14"/>
      <c r="V34" s="14"/>
      <c r="W34" s="14"/>
      <c r="AC34" s="13"/>
      <c r="AD34" s="13"/>
      <c r="AE34" s="13"/>
      <c r="AF34" s="13"/>
      <c r="AG34" s="13"/>
    </row>
    <row r="35" spans="1:33" ht="13.5" x14ac:dyDescent="0.25">
      <c r="A35" s="20"/>
      <c r="B35" s="13"/>
      <c r="C35" s="13"/>
      <c r="D35" s="13"/>
      <c r="E35" s="13"/>
      <c r="F35" s="13"/>
      <c r="G35" s="13"/>
      <c r="J35" s="13"/>
      <c r="N35" s="13"/>
      <c r="O35" s="13"/>
      <c r="P35" s="13"/>
      <c r="R35" s="14"/>
      <c r="S35" s="14"/>
      <c r="U35" s="14"/>
      <c r="V35" s="14"/>
      <c r="W35" s="14"/>
      <c r="AC35" s="13"/>
      <c r="AD35" s="13"/>
      <c r="AE35" s="13"/>
      <c r="AF35" s="13"/>
      <c r="AG35" s="13"/>
    </row>
    <row r="36" spans="1:33" ht="13.5" x14ac:dyDescent="0.25">
      <c r="A36" s="20"/>
      <c r="B36" s="13"/>
      <c r="C36" s="13"/>
      <c r="D36" s="13"/>
      <c r="E36" s="13"/>
      <c r="F36" s="13"/>
      <c r="G36" s="13"/>
      <c r="J36" s="13"/>
      <c r="N36" s="13"/>
      <c r="O36" s="13"/>
      <c r="P36" s="13"/>
      <c r="R36" s="14"/>
      <c r="S36" s="14"/>
      <c r="U36" s="14"/>
      <c r="V36" s="14"/>
      <c r="W36" s="14"/>
      <c r="AC36" s="13"/>
      <c r="AD36" s="13"/>
      <c r="AE36" s="13"/>
      <c r="AF36" s="13"/>
      <c r="AG36" s="13"/>
    </row>
    <row r="37" spans="1:33" ht="13.5" x14ac:dyDescent="0.25">
      <c r="A37" s="20"/>
      <c r="B37" s="13"/>
      <c r="C37" s="13"/>
      <c r="D37" s="13"/>
      <c r="E37" s="13"/>
      <c r="F37" s="13"/>
      <c r="G37" s="13"/>
      <c r="J37" s="13"/>
      <c r="N37" s="13"/>
      <c r="O37" s="13"/>
      <c r="P37" s="13"/>
      <c r="R37" s="14"/>
      <c r="S37" s="14"/>
      <c r="U37" s="14"/>
      <c r="V37" s="14"/>
      <c r="W37" s="14"/>
      <c r="AC37" s="13"/>
      <c r="AD37" s="13"/>
      <c r="AE37" s="13"/>
      <c r="AF37" s="13"/>
      <c r="AG37" s="13"/>
    </row>
    <row r="38" spans="1:33" ht="13.5" x14ac:dyDescent="0.25">
      <c r="A38" s="20"/>
      <c r="B38" s="13"/>
      <c r="C38" s="13"/>
      <c r="D38" s="13"/>
      <c r="E38" s="13"/>
      <c r="F38" s="13"/>
      <c r="G38" s="13"/>
      <c r="N38" s="13"/>
      <c r="O38" s="13"/>
      <c r="P38" s="13"/>
      <c r="R38" s="14"/>
      <c r="S38" s="14"/>
      <c r="U38" s="14"/>
      <c r="V38" s="14"/>
      <c r="W38" s="14"/>
      <c r="AC38" s="13"/>
      <c r="AD38" s="13"/>
      <c r="AE38" s="13"/>
      <c r="AF38" s="13"/>
      <c r="AG38" s="13"/>
    </row>
    <row r="39" spans="1:33" ht="13.5" x14ac:dyDescent="0.25">
      <c r="A39" s="20"/>
      <c r="B39" s="13"/>
      <c r="C39" s="13"/>
      <c r="D39" s="13"/>
      <c r="E39" s="13"/>
      <c r="F39" s="13"/>
      <c r="G39" s="13"/>
      <c r="N39" s="13"/>
      <c r="O39" s="13"/>
      <c r="P39" s="13"/>
      <c r="R39" s="14"/>
      <c r="S39" s="14"/>
      <c r="U39" s="14"/>
      <c r="V39" s="14"/>
      <c r="W39" s="14"/>
      <c r="AC39" s="13"/>
      <c r="AD39" s="13"/>
      <c r="AE39" s="13"/>
      <c r="AF39" s="13"/>
      <c r="AG39" s="13"/>
    </row>
    <row r="40" spans="1:33" ht="13.5" x14ac:dyDescent="0.25">
      <c r="A40" s="20"/>
      <c r="B40" s="13"/>
      <c r="C40" s="13"/>
      <c r="D40" s="13"/>
      <c r="E40" s="13"/>
      <c r="F40" s="13"/>
      <c r="G40" s="13"/>
      <c r="N40" s="13"/>
      <c r="O40" s="13"/>
      <c r="P40" s="13"/>
      <c r="R40" s="14"/>
      <c r="S40" s="14"/>
      <c r="U40" s="14"/>
      <c r="V40" s="14"/>
      <c r="W40" s="14"/>
      <c r="AC40" s="13"/>
      <c r="AD40" s="13"/>
      <c r="AE40" s="13"/>
      <c r="AF40" s="13"/>
      <c r="AG40" s="13"/>
    </row>
    <row r="41" spans="1:33" ht="13.5" x14ac:dyDescent="0.25">
      <c r="A41" s="20"/>
      <c r="B41" s="13"/>
      <c r="C41" s="13"/>
      <c r="D41" s="13"/>
      <c r="E41" s="13"/>
      <c r="F41" s="13"/>
      <c r="G41" s="13"/>
      <c r="N41" s="13"/>
      <c r="O41" s="13"/>
      <c r="P41" s="13"/>
      <c r="R41" s="14"/>
      <c r="S41" s="14"/>
      <c r="U41" s="14"/>
      <c r="V41" s="14"/>
      <c r="W41" s="14"/>
      <c r="AC41" s="13"/>
      <c r="AD41" s="13"/>
      <c r="AE41" s="13"/>
      <c r="AF41" s="13"/>
      <c r="AG41" s="13"/>
    </row>
  </sheetData>
  <sheetProtection insertColumns="0" deleteColumns="0"/>
  <autoFilter ref="A6:AG10" xr:uid="{A68205E4-DAF6-4856-9EAA-B97D7793D105}"/>
  <mergeCells count="35">
    <mergeCell ref="A2:B2"/>
    <mergeCell ref="AE2:AG2"/>
    <mergeCell ref="C2:AD2"/>
    <mergeCell ref="A5:A6"/>
    <mergeCell ref="B5:B6"/>
    <mergeCell ref="C5:C6"/>
    <mergeCell ref="D5:D6"/>
    <mergeCell ref="E5:E6"/>
    <mergeCell ref="A4:G4"/>
    <mergeCell ref="H4:M4"/>
    <mergeCell ref="N4:W4"/>
    <mergeCell ref="X4:AC4"/>
    <mergeCell ref="AD4:AG4"/>
    <mergeCell ref="R5:W5"/>
    <mergeCell ref="F5:F6"/>
    <mergeCell ref="G5:G6"/>
    <mergeCell ref="H5:H6"/>
    <mergeCell ref="I5:I6"/>
    <mergeCell ref="J5:J6"/>
    <mergeCell ref="K5:K6"/>
    <mergeCell ref="L5:L6"/>
    <mergeCell ref="M5:M6"/>
    <mergeCell ref="N5:N6"/>
    <mergeCell ref="O5:O6"/>
    <mergeCell ref="Q5:Q6"/>
    <mergeCell ref="AD5:AD6"/>
    <mergeCell ref="AE5:AE6"/>
    <mergeCell ref="AF5:AF6"/>
    <mergeCell ref="AG5:AG6"/>
    <mergeCell ref="X5:X6"/>
    <mergeCell ref="Y5:Y6"/>
    <mergeCell ref="Z5:Z6"/>
    <mergeCell ref="AA5:AA6"/>
    <mergeCell ref="AB5:AB6"/>
    <mergeCell ref="AC5:AC6"/>
  </mergeCells>
  <conditionalFormatting sqref="H7:H15">
    <cfRule type="cellIs" dxfId="26" priority="23" operator="equal">
      <formula>"Muy Alta"</formula>
    </cfRule>
    <cfRule type="cellIs" dxfId="25" priority="24" operator="equal">
      <formula>"Alta"</formula>
    </cfRule>
    <cfRule type="cellIs" dxfId="24" priority="25" operator="equal">
      <formula>"Media"</formula>
    </cfRule>
    <cfRule type="cellIs" dxfId="23" priority="26" operator="equal">
      <formula>"Baja"</formula>
    </cfRule>
    <cfRule type="cellIs" dxfId="22" priority="27" operator="equal">
      <formula>"Muy Baja"</formula>
    </cfRule>
  </conditionalFormatting>
  <conditionalFormatting sqref="K7:K15">
    <cfRule type="cellIs" dxfId="21" priority="10" operator="equal">
      <formula>"Catastrófico"</formula>
    </cfRule>
    <cfRule type="cellIs" dxfId="20" priority="11" operator="equal">
      <formula>"Mayor"</formula>
    </cfRule>
    <cfRule type="cellIs" dxfId="19" priority="12" operator="equal">
      <formula>"Moderado"</formula>
    </cfRule>
    <cfRule type="cellIs" dxfId="18" priority="13" operator="equal">
      <formula>"Menor"</formula>
    </cfRule>
    <cfRule type="cellIs" dxfId="17" priority="14" operator="equal">
      <formula>"Leve"</formula>
    </cfRule>
  </conditionalFormatting>
  <conditionalFormatting sqref="M7:M15">
    <cfRule type="cellIs" dxfId="16" priority="6" operator="equal">
      <formula>"Extrema"</formula>
    </cfRule>
    <cfRule type="cellIs" dxfId="15" priority="7" operator="equal">
      <formula>"Alta"</formula>
    </cfRule>
    <cfRule type="cellIs" dxfId="14" priority="8" operator="equal">
      <formula>"Moderada"</formula>
    </cfRule>
    <cfRule type="cellIs" dxfId="13" priority="9" operator="equal">
      <formula>"Baja"</formula>
    </cfRule>
  </conditionalFormatting>
  <conditionalFormatting sqref="X7:X15">
    <cfRule type="cellIs" dxfId="12" priority="18" operator="equal">
      <formula>"Muy Alta"</formula>
    </cfRule>
    <cfRule type="cellIs" dxfId="11" priority="19" operator="equal">
      <formula>"Alta"</formula>
    </cfRule>
    <cfRule type="cellIs" dxfId="10" priority="20" operator="equal">
      <formula>"Media"</formula>
    </cfRule>
    <cfRule type="cellIs" dxfId="9" priority="21" operator="equal">
      <formula>"Baja"</formula>
    </cfRule>
    <cfRule type="cellIs" dxfId="8" priority="22" operator="equal">
      <formula>"Muy Baja"</formula>
    </cfRule>
  </conditionalFormatting>
  <conditionalFormatting sqref="Z7:Z15">
    <cfRule type="containsText" dxfId="7" priority="4" operator="containsText" text="Menor">
      <formula>NOT(ISERROR(SEARCH("Menor",Z7)))</formula>
    </cfRule>
    <cfRule type="containsText" dxfId="6" priority="5" operator="containsText" text="Leve">
      <formula>NOT(ISERROR(SEARCH("Leve",Z7)))</formula>
    </cfRule>
    <cfRule type="cellIs" dxfId="5" priority="15" operator="equal">
      <formula>"Catastrófico"</formula>
    </cfRule>
    <cfRule type="cellIs" dxfId="4" priority="16" operator="equal">
      <formula>"Mayor"</formula>
    </cfRule>
    <cfRule type="cellIs" dxfId="3" priority="17" operator="equal">
      <formula>"Moderado"</formula>
    </cfRule>
  </conditionalFormatting>
  <conditionalFormatting sqref="AB7:AB15">
    <cfRule type="cellIs" dxfId="2" priority="1" operator="equal">
      <formula>"Extrema"</formula>
    </cfRule>
    <cfRule type="cellIs" dxfId="1" priority="2" operator="equal">
      <formula>"Moderada"</formula>
    </cfRule>
    <cfRule type="cellIs" dxfId="0" priority="3" operator="equal">
      <formula>"Alta"</formula>
    </cfRule>
  </conditionalFormatting>
  <pageMargins left="0.7" right="0.7" top="0.75" bottom="0.75" header="0.3" footer="0.3"/>
  <pageSetup scale="21"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625FE276C4EC243B356B15F5C81291A" ma:contentTypeVersion="0" ma:contentTypeDescription="Crear nuevo documento." ma:contentTypeScope="" ma:versionID="aca0aeda8d004d3398514a78f8185c5c">
  <xsd:schema xmlns:xsd="http://www.w3.org/2001/XMLSchema" xmlns:xs="http://www.w3.org/2001/XMLSchema" xmlns:p="http://schemas.microsoft.com/office/2006/metadata/properties" targetNamespace="http://schemas.microsoft.com/office/2006/metadata/properties" ma:root="true" ma:fieldsID="0528bbcba7b7317dfa319d789ef315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F468DA4-E721-425B-A5D1-BBF0019B24A8}">
  <ds:schemaRefs>
    <ds:schemaRef ds:uri="http://schemas.microsoft.com/sharepoint/v3/contenttype/forms"/>
  </ds:schemaRefs>
</ds:datastoreItem>
</file>

<file path=customXml/itemProps2.xml><?xml version="1.0" encoding="utf-8"?>
<ds:datastoreItem xmlns:ds="http://schemas.openxmlformats.org/officeDocument/2006/customXml" ds:itemID="{F6BEE02D-4763-41F6-990A-78C0D6CA2315}"/>
</file>

<file path=customXml/itemProps3.xml><?xml version="1.0" encoding="utf-8"?>
<ds:datastoreItem xmlns:ds="http://schemas.openxmlformats.org/officeDocument/2006/customXml" ds:itemID="{0CF0C876-15F5-49DB-8D7B-7124BABE6BFF}">
  <ds:schemaRefs>
    <ds:schemaRef ds:uri="http://schemas.microsoft.com/office/2006/metadata/properties"/>
    <ds:schemaRef ds:uri="http://schemas.microsoft.com/office/infopath/2007/PartnerControls"/>
    <ds:schemaRef ds:uri="edf53953-fed0-44fa-9510-1b0e9b212578"/>
    <ds:schemaRef ds:uri="4a590c2a-6f6b-44c9-b607-89f5d63e518f"/>
  </ds:schemaRefs>
</ds:datastoreItem>
</file>

<file path=customXml/itemProps4.xml><?xml version="1.0" encoding="utf-8"?>
<ds:datastoreItem xmlns:ds="http://schemas.openxmlformats.org/officeDocument/2006/customXml" ds:itemID="{20356E33-FA0B-40EA-8982-42F00FFF7C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Alonso Serrano Acosta</dc:creator>
  <cp:keywords/>
  <dc:description/>
  <cp:lastModifiedBy>Fabian Andres Portillo Salazar</cp:lastModifiedBy>
  <cp:revision/>
  <dcterms:created xsi:type="dcterms:W3CDTF">2025-12-10T21:07:03Z</dcterms:created>
  <dcterms:modified xsi:type="dcterms:W3CDTF">2025-12-23T21:03:54Z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0x010100E625FE276C4EC243B356B15F5C81291A</vt:lpwstr>
  </property>
  <property fmtid="{D5CDD505-2E9C-101B-9397-08002B2CF9AE}" pid="3" name="MediaServiceImageTags">
    <vt:lpwstr/>
  </property>
</Properties>
</file>